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8475" windowHeight="6030" firstSheet="1" activeTab="1"/>
  </bookViews>
  <sheets>
    <sheet name="общий" sheetId="1" r:id="rId1"/>
    <sheet name="прайс" sheetId="2" r:id="rId2"/>
    <sheet name="Лист1" sheetId="3" r:id="rId3"/>
  </sheets>
  <definedNames>
    <definedName name="_xlnm.Print_Area" localSheetId="1">'прайс'!$B$2:$J$65</definedName>
  </definedNames>
  <calcPr fullCalcOnLoad="1"/>
</workbook>
</file>

<file path=xl/sharedStrings.xml><?xml version="1.0" encoding="utf-8"?>
<sst xmlns="http://schemas.openxmlformats.org/spreadsheetml/2006/main" count="196" uniqueCount="101">
  <si>
    <t>Дн 22</t>
  </si>
  <si>
    <t>Дн 25</t>
  </si>
  <si>
    <t>Дн 32</t>
  </si>
  <si>
    <t>Дн38</t>
  </si>
  <si>
    <t>Дн 40</t>
  </si>
  <si>
    <t xml:space="preserve">Дн 43 </t>
  </si>
  <si>
    <t>Дн 45</t>
  </si>
  <si>
    <t>Дн 63,5</t>
  </si>
  <si>
    <t>Труба Эсв ПШ прямоуг.,квадрат. Гост 8632;8645</t>
  </si>
  <si>
    <t>28х25</t>
  </si>
  <si>
    <t>40х20</t>
  </si>
  <si>
    <t>40х25</t>
  </si>
  <si>
    <t>40х30</t>
  </si>
  <si>
    <t>50х25</t>
  </si>
  <si>
    <t>25х25</t>
  </si>
  <si>
    <t xml:space="preserve">толщина </t>
  </si>
  <si>
    <t>стенки</t>
  </si>
  <si>
    <t>Типо</t>
  </si>
  <si>
    <t>размер</t>
  </si>
  <si>
    <t>Длина</t>
  </si>
  <si>
    <t>Цена за</t>
  </si>
  <si>
    <t>1 т с НДС</t>
  </si>
  <si>
    <t xml:space="preserve"> п.м. с НДС</t>
  </si>
  <si>
    <t>Цена за 1</t>
  </si>
  <si>
    <t xml:space="preserve">                Труба Эсв ПШ Гост10704 ;10705</t>
  </si>
  <si>
    <t xml:space="preserve">                               Прайс-Лист</t>
  </si>
  <si>
    <t>ПШ плоскоовал..овал. ТУ14-105-737-04</t>
  </si>
  <si>
    <t>30х15</t>
  </si>
  <si>
    <t>30х16</t>
  </si>
  <si>
    <t xml:space="preserve">Дн 51 </t>
  </si>
  <si>
    <t>трубу перфарированную</t>
  </si>
  <si>
    <t xml:space="preserve"> </t>
  </si>
  <si>
    <t>Для производителей глушителя имеем возможност</t>
  </si>
  <si>
    <t xml:space="preserve"> производим</t>
  </si>
  <si>
    <t>Отдел реализации: тел,/факс (8443)257850</t>
  </si>
  <si>
    <t>30х30</t>
  </si>
  <si>
    <t>Примечание:При обьеме закупок более 75тн.скидка 1.5%</t>
  </si>
  <si>
    <t>При предоплате 50% скидка 1,5%</t>
  </si>
  <si>
    <t>При предоплате 100% скидка 3,0%</t>
  </si>
  <si>
    <t>20.04.2007г</t>
  </si>
  <si>
    <t>20х20</t>
  </si>
  <si>
    <t>Трубы овальные ГОСТ 8642-68</t>
  </si>
  <si>
    <t>Трубы плоскоовальные ГОСТ 8644-68</t>
  </si>
  <si>
    <t>Типоразмер</t>
  </si>
  <si>
    <t>Шпилевой Роман Анатольевич</t>
  </si>
  <si>
    <t>15х15</t>
  </si>
  <si>
    <t>Доценко Игорь Васильевич</t>
  </si>
  <si>
    <t>(903) 372-62-32</t>
  </si>
  <si>
    <t xml:space="preserve"> ООО "Волжский трубопрофильный завод"</t>
  </si>
  <si>
    <t>404119, Волгоградская обл., г.Волжский, ул.Автодорога №7, объект 6Б</t>
  </si>
  <si>
    <t>т/ф: (8443) 33-89-03, 33-80-46</t>
  </si>
  <si>
    <t>прайс-лист на</t>
  </si>
  <si>
    <t>Длина труб, м</t>
  </si>
  <si>
    <t>Цена за 1 тонну с НДС, руб</t>
  </si>
  <si>
    <t>Дн 16</t>
  </si>
  <si>
    <t>www.vtpz.su</t>
  </si>
  <si>
    <t>Дн 76</t>
  </si>
  <si>
    <t>1,8 - 2,0</t>
  </si>
  <si>
    <t>2,2 - 2,5</t>
  </si>
  <si>
    <t>Воронцов Виталий Валериевич</t>
  </si>
  <si>
    <t>(903) 316-85-58</t>
  </si>
  <si>
    <t>3,0 - 3,5</t>
  </si>
  <si>
    <t>Трубы электросварные прямошовные ВГП ГОСТ 3262-75</t>
  </si>
  <si>
    <t>Марка стали 08, 2, 3  ПС СП</t>
  </si>
  <si>
    <t>Начальник отдела реализации</t>
  </si>
  <si>
    <t>менеджер отдела реализации</t>
  </si>
  <si>
    <t>Дн 18, Дн 20</t>
  </si>
  <si>
    <t>1,5 г/к</t>
  </si>
  <si>
    <t>1,5 х/к</t>
  </si>
  <si>
    <t>1,0 х/к</t>
  </si>
  <si>
    <t>1,2 х/к</t>
  </si>
  <si>
    <r>
      <t>ИНН</t>
    </r>
    <r>
      <rPr>
        <sz val="12"/>
        <rFont val="Verdana"/>
        <family val="2"/>
      </rPr>
      <t xml:space="preserve"> 3435072292, </t>
    </r>
    <r>
      <rPr>
        <b/>
        <sz val="12"/>
        <rFont val="Verdana"/>
        <family val="2"/>
      </rPr>
      <t>КПП</t>
    </r>
    <r>
      <rPr>
        <sz val="12"/>
        <rFont val="Verdana"/>
        <family val="2"/>
      </rPr>
      <t xml:space="preserve"> 343501001, </t>
    </r>
    <r>
      <rPr>
        <b/>
        <sz val="12"/>
        <rFont val="Verdana"/>
        <family val="2"/>
      </rPr>
      <t>ОГРН</t>
    </r>
    <r>
      <rPr>
        <sz val="12"/>
        <rFont val="Verdana"/>
        <family val="2"/>
      </rPr>
      <t xml:space="preserve"> 1053435081655, </t>
    </r>
    <r>
      <rPr>
        <b/>
        <sz val="12"/>
        <rFont val="Verdana"/>
        <family val="2"/>
      </rPr>
      <t>ОКПО</t>
    </r>
    <r>
      <rPr>
        <sz val="12"/>
        <rFont val="Verdana"/>
        <family val="2"/>
      </rPr>
      <t xml:space="preserve"> 76888330</t>
    </r>
  </si>
  <si>
    <r>
      <t xml:space="preserve">ОАО КБ </t>
    </r>
    <r>
      <rPr>
        <b/>
        <sz val="12"/>
        <rFont val="Verdana"/>
        <family val="2"/>
      </rPr>
      <t>"РусЮгБанк"</t>
    </r>
    <r>
      <rPr>
        <sz val="12"/>
        <rFont val="Verdana"/>
        <family val="2"/>
      </rPr>
      <t xml:space="preserve">, г.Волгоград, </t>
    </r>
    <r>
      <rPr>
        <b/>
        <sz val="12"/>
        <rFont val="Verdana"/>
        <family val="2"/>
      </rPr>
      <t>р/с</t>
    </r>
    <r>
      <rPr>
        <sz val="12"/>
        <rFont val="Verdana"/>
        <family val="2"/>
      </rPr>
      <t xml:space="preserve"> 40702810500010001460</t>
    </r>
  </si>
  <si>
    <r>
      <rPr>
        <b/>
        <sz val="12"/>
        <rFont val="Verdana"/>
        <family val="2"/>
      </rPr>
      <t>к/с</t>
    </r>
    <r>
      <rPr>
        <sz val="12"/>
        <rFont val="Verdana"/>
        <family val="2"/>
      </rPr>
      <t xml:space="preserve"> 30101810700000000791, </t>
    </r>
    <r>
      <rPr>
        <b/>
        <sz val="12"/>
        <rFont val="Verdana"/>
        <family val="2"/>
      </rPr>
      <t>БИК</t>
    </r>
    <r>
      <rPr>
        <sz val="12"/>
        <rFont val="Verdana"/>
        <family val="2"/>
      </rPr>
      <t xml:space="preserve"> 041806793</t>
    </r>
  </si>
  <si>
    <r>
      <t>E-mail:</t>
    </r>
    <r>
      <rPr>
        <sz val="12"/>
        <rFont val="Verdana"/>
        <family val="2"/>
      </rPr>
      <t xml:space="preserve"> vtpz07@rambler.ru</t>
    </r>
  </si>
  <si>
    <t>Горюнов Евгений Николаевич</t>
  </si>
  <si>
    <t>Менеджер отдела реализации</t>
  </si>
  <si>
    <t>1. Вся продукция сертифицирована</t>
  </si>
  <si>
    <t>2. Трубы поставляются мерной длины</t>
  </si>
  <si>
    <t>3. Трубы подвергаются легкой антикоррозийной обработке</t>
  </si>
  <si>
    <t>4. Возможна упаковка продукции защитной бумагой или пленкой</t>
  </si>
  <si>
    <t>5. В зависимости от объема заказа предоставляются скидки</t>
  </si>
  <si>
    <t>(905) 330-98-78, e-mail: vtpz07@rambler.ru</t>
  </si>
  <si>
    <t>(905) 482-77-00, e-mail: en-gorunov@yandex.ru</t>
  </si>
  <si>
    <t>По всем вопросам обращаться в отдел реализации:</t>
  </si>
  <si>
    <t>60х60</t>
  </si>
  <si>
    <t>80х40</t>
  </si>
  <si>
    <t>2,8-3,0</t>
  </si>
  <si>
    <t>Ду 40, Ду 50, Ду 65</t>
  </si>
  <si>
    <t>50х50, 60х30, 60х40</t>
  </si>
  <si>
    <t>40х30, 40х40, 50х25</t>
  </si>
  <si>
    <t>25х25, 28х25, 30х20, 30х30, 40х20, 40х25</t>
  </si>
  <si>
    <t>Дн 25, Дн 28, Дн 30</t>
  </si>
  <si>
    <t>20х20, 30х15</t>
  </si>
  <si>
    <t>Дн 40, Дн 43,          Дн 45, Дн 48,        Дн 51, Дн 57,        Дн 60, Дн 63,5</t>
  </si>
  <si>
    <t>т/ф.: (8443) 33-89-03, 33-80-46</t>
  </si>
  <si>
    <t>Дн 38</t>
  </si>
  <si>
    <t>Толщина стенки, мм</t>
  </si>
  <si>
    <t>Трубы электросварные прямоугольные и квадратные ГОСТ 8645-68, 8639-82, 13663-86</t>
  </si>
  <si>
    <t xml:space="preserve"> Трубы электросварные прямошовные                            ГОСТ 10704-91, 10705-80</t>
  </si>
  <si>
    <t xml:space="preserve">      6. Рассмотрим Ваши пожелания по новым типоразмерам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</si>
</sst>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_-* #,##0.000_р_._-;\-* #,##0.000_р_._-;_-* &quot;-&quot;???_р_._-;_-@_-"/>
  </numFmts>
  <fonts count="56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b/>
      <i/>
      <u val="single"/>
      <sz val="26"/>
      <name val="Verdana"/>
      <family val="2"/>
    </font>
    <font>
      <sz val="20"/>
      <name val="Verdana"/>
      <family val="2"/>
    </font>
    <font>
      <i/>
      <sz val="12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u val="single"/>
      <sz val="12"/>
      <color indexed="12"/>
      <name val="Verdana"/>
      <family val="2"/>
    </font>
    <font>
      <b/>
      <u val="single"/>
      <sz val="12"/>
      <name val="Verdana"/>
      <family val="2"/>
    </font>
    <font>
      <sz val="14"/>
      <name val="Verdana"/>
      <family val="2"/>
    </font>
    <font>
      <i/>
      <sz val="14"/>
      <name val="Verdana"/>
      <family val="2"/>
    </font>
    <font>
      <i/>
      <sz val="10"/>
      <name val="Verdana"/>
      <family val="2"/>
    </font>
    <font>
      <b/>
      <sz val="11"/>
      <name val="Verdana"/>
      <family val="2"/>
    </font>
    <font>
      <u val="single"/>
      <sz val="14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2" fontId="0" fillId="0" borderId="25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2" fontId="0" fillId="0" borderId="13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7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2" fontId="0" fillId="0" borderId="33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3" fontId="11" fillId="0" borderId="35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3" fontId="11" fillId="0" borderId="36" xfId="0" applyNumberFormat="1" applyFont="1" applyFill="1" applyBorder="1" applyAlignment="1">
      <alignment horizontal="center" vertical="center" wrapText="1"/>
    </xf>
    <xf numFmtId="3" fontId="11" fillId="0" borderId="24" xfId="0" applyNumberFormat="1" applyFont="1" applyFill="1" applyBorder="1" applyAlignment="1">
      <alignment horizontal="center" vertical="center" wrapText="1"/>
    </xf>
    <xf numFmtId="3" fontId="11" fillId="0" borderId="37" xfId="0" applyNumberFormat="1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3" fontId="11" fillId="0" borderId="36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3" fontId="11" fillId="0" borderId="24" xfId="0" applyNumberFormat="1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3" fontId="11" fillId="0" borderId="35" xfId="0" applyNumberFormat="1" applyFont="1" applyBorder="1" applyAlignment="1">
      <alignment horizontal="center" vertical="center" wrapText="1"/>
    </xf>
    <xf numFmtId="3" fontId="11" fillId="0" borderId="39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40" xfId="0" applyNumberFormat="1" applyFont="1" applyBorder="1" applyAlignment="1">
      <alignment horizontal="center" vertical="center" wrapText="1"/>
    </xf>
    <xf numFmtId="3" fontId="11" fillId="0" borderId="41" xfId="0" applyNumberFormat="1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42" applyFont="1" applyAlignment="1" applyProtection="1">
      <alignment horizontal="center" vertical="center" wrapText="1"/>
      <protection/>
    </xf>
    <xf numFmtId="0" fontId="11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42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2</xdr:row>
      <xdr:rowOff>95250</xdr:rowOff>
    </xdr:from>
    <xdr:to>
      <xdr:col>3</xdr:col>
      <xdr:colOff>619125</xdr:colOff>
      <xdr:row>8</xdr:row>
      <xdr:rowOff>152400</xdr:rowOff>
    </xdr:to>
    <xdr:pic>
      <xdr:nvPicPr>
        <xdr:cNvPr id="1" name="Picture 1" descr="сканирование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23900"/>
          <a:ext cx="37242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vtpz.s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SheetLayoutView="75"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0" customWidth="1"/>
    <col min="2" max="2" width="5.00390625" style="0" customWidth="1"/>
    <col min="7" max="7" width="11.125" style="0" customWidth="1"/>
    <col min="11" max="11" width="7.625" style="0" customWidth="1"/>
    <col min="12" max="12" width="10.25390625" style="0" customWidth="1"/>
    <col min="13" max="13" width="12.00390625" style="0" customWidth="1"/>
  </cols>
  <sheetData>
    <row r="1" spans="6:13" ht="15">
      <c r="F1" s="15" t="s">
        <v>25</v>
      </c>
      <c r="M1" t="s">
        <v>39</v>
      </c>
    </row>
    <row r="2" ht="13.5" thickBot="1"/>
    <row r="3" spans="3:13" ht="13.5" thickBot="1">
      <c r="C3" s="18" t="s">
        <v>24</v>
      </c>
      <c r="D3" s="19"/>
      <c r="E3" s="20"/>
      <c r="F3" s="20"/>
      <c r="G3" s="21"/>
      <c r="I3" s="1" t="s">
        <v>8</v>
      </c>
      <c r="J3" s="2"/>
      <c r="K3" s="2"/>
      <c r="L3" s="2"/>
      <c r="M3" s="3"/>
    </row>
    <row r="4" spans="3:13" ht="12.75">
      <c r="C4" s="22" t="s">
        <v>17</v>
      </c>
      <c r="D4" s="12" t="s">
        <v>15</v>
      </c>
      <c r="E4" s="12" t="s">
        <v>19</v>
      </c>
      <c r="F4" s="6" t="s">
        <v>20</v>
      </c>
      <c r="G4" s="6" t="s">
        <v>23</v>
      </c>
      <c r="I4" s="22" t="s">
        <v>17</v>
      </c>
      <c r="J4" s="12" t="s">
        <v>15</v>
      </c>
      <c r="K4" s="12" t="s">
        <v>19</v>
      </c>
      <c r="L4" s="6" t="s">
        <v>20</v>
      </c>
      <c r="M4" s="6" t="s">
        <v>23</v>
      </c>
    </row>
    <row r="5" spans="3:13" ht="10.5" customHeight="1" thickBot="1">
      <c r="C5" s="23" t="s">
        <v>18</v>
      </c>
      <c r="D5" s="14" t="s">
        <v>16</v>
      </c>
      <c r="E5" s="14"/>
      <c r="F5" s="7" t="s">
        <v>21</v>
      </c>
      <c r="G5" s="7" t="s">
        <v>22</v>
      </c>
      <c r="I5" s="23" t="s">
        <v>18</v>
      </c>
      <c r="J5" s="14" t="s">
        <v>16</v>
      </c>
      <c r="K5" s="14"/>
      <c r="L5" s="7" t="s">
        <v>21</v>
      </c>
      <c r="M5" s="7" t="s">
        <v>22</v>
      </c>
    </row>
    <row r="6" spans="3:13" ht="12.75">
      <c r="C6" s="9"/>
      <c r="D6" s="16">
        <v>1</v>
      </c>
      <c r="E6" s="12"/>
      <c r="F6" s="17">
        <v>27900</v>
      </c>
      <c r="G6" s="32">
        <f>ABS(F6*0.518/1000)</f>
        <v>14.452200000000001</v>
      </c>
      <c r="I6" s="8"/>
      <c r="J6" s="11">
        <v>1</v>
      </c>
      <c r="K6" s="12"/>
      <c r="L6" s="4">
        <v>27200</v>
      </c>
      <c r="M6" s="39">
        <f>ABS(L6*0.8/1000)</f>
        <v>21.76</v>
      </c>
    </row>
    <row r="7" spans="3:13" ht="12.75">
      <c r="C7" s="9" t="s">
        <v>0</v>
      </c>
      <c r="D7" s="11">
        <v>1.2</v>
      </c>
      <c r="E7" s="13">
        <v>5.9</v>
      </c>
      <c r="F7" s="4">
        <v>29500</v>
      </c>
      <c r="G7" s="33">
        <f>ABS(F7*0.616/1000)</f>
        <v>18.172</v>
      </c>
      <c r="I7" s="9" t="s">
        <v>9</v>
      </c>
      <c r="J7" s="11">
        <v>1.2</v>
      </c>
      <c r="K7" s="13">
        <v>6</v>
      </c>
      <c r="L7" s="4">
        <v>26400</v>
      </c>
      <c r="M7" s="33">
        <f>ABS(L7*0.933/1000)</f>
        <v>24.6312</v>
      </c>
    </row>
    <row r="8" spans="3:13" ht="13.5" thickBot="1">
      <c r="C8" s="10"/>
      <c r="D8" s="24">
        <v>1.5</v>
      </c>
      <c r="E8" s="14"/>
      <c r="F8" s="25">
        <v>29100</v>
      </c>
      <c r="G8" s="31">
        <f>ABS(F8*0.758/1000)</f>
        <v>22.0578</v>
      </c>
      <c r="I8" s="10"/>
      <c r="J8" s="24">
        <v>1.5</v>
      </c>
      <c r="K8" s="14"/>
      <c r="L8" s="25">
        <v>25900</v>
      </c>
      <c r="M8" s="31">
        <f>ABS(L8*1.15/1000)</f>
        <v>29.784999999999997</v>
      </c>
    </row>
    <row r="9" spans="3:13" ht="12.75">
      <c r="C9" s="8"/>
      <c r="D9" s="16">
        <v>1</v>
      </c>
      <c r="E9" s="12"/>
      <c r="F9" s="17">
        <v>29800</v>
      </c>
      <c r="G9" s="34">
        <f>ABS(F9*0.592/1000)</f>
        <v>17.641599999999997</v>
      </c>
      <c r="I9" s="8"/>
      <c r="J9" s="16">
        <v>1</v>
      </c>
      <c r="K9" s="12"/>
      <c r="L9" s="17">
        <v>27000</v>
      </c>
      <c r="M9" s="39">
        <f>ABS(L9*0.9/1000)</f>
        <v>24.3</v>
      </c>
    </row>
    <row r="10" spans="3:14" ht="12.75">
      <c r="C10" s="9" t="s">
        <v>1</v>
      </c>
      <c r="D10" s="11">
        <v>1.2</v>
      </c>
      <c r="E10" s="13">
        <v>5.9</v>
      </c>
      <c r="F10" s="4">
        <v>29400</v>
      </c>
      <c r="G10" s="33">
        <f>ABS(F10*0.704/1000)</f>
        <v>20.697599999999998</v>
      </c>
      <c r="I10" s="9" t="s">
        <v>10</v>
      </c>
      <c r="J10" s="11">
        <v>1.2</v>
      </c>
      <c r="K10" s="13">
        <v>6</v>
      </c>
      <c r="L10" s="4">
        <v>26400</v>
      </c>
      <c r="M10" s="33">
        <f>ABS(L10*1.07/1000)</f>
        <v>28.248</v>
      </c>
      <c r="N10" s="5"/>
    </row>
    <row r="11" spans="3:13" ht="13.5" thickBot="1">
      <c r="C11" s="10"/>
      <c r="D11" s="24">
        <v>1.5</v>
      </c>
      <c r="E11" s="14"/>
      <c r="F11" s="25">
        <v>29000</v>
      </c>
      <c r="G11" s="31">
        <f>ABS(F11*0.869/1000)</f>
        <v>25.201</v>
      </c>
      <c r="I11" s="10"/>
      <c r="J11" s="24">
        <v>1.5</v>
      </c>
      <c r="K11" s="14"/>
      <c r="L11" s="4">
        <v>25900</v>
      </c>
      <c r="M11" s="33">
        <f>ABS(L11*1.31/1000)</f>
        <v>33.929</v>
      </c>
    </row>
    <row r="12" spans="3:13" ht="12.75">
      <c r="C12" s="8"/>
      <c r="D12" s="16">
        <v>1</v>
      </c>
      <c r="E12" s="12"/>
      <c r="F12" s="17">
        <v>29600</v>
      </c>
      <c r="G12" s="34">
        <f>ABS(F12*0.764/1000)</f>
        <v>22.6144</v>
      </c>
      <c r="I12" s="8"/>
      <c r="J12" s="16">
        <v>1</v>
      </c>
      <c r="K12" s="12"/>
      <c r="L12" s="4">
        <v>27000</v>
      </c>
      <c r="M12" s="33">
        <f>ABS(L12*0.98/1000)</f>
        <v>26.46</v>
      </c>
    </row>
    <row r="13" spans="3:13" ht="12.75">
      <c r="C13" s="9" t="s">
        <v>2</v>
      </c>
      <c r="D13" s="11">
        <v>1.2</v>
      </c>
      <c r="E13" s="13">
        <v>5.9</v>
      </c>
      <c r="F13" s="4">
        <v>29100</v>
      </c>
      <c r="G13" s="33">
        <f>ABS(F13*0.911/1000)</f>
        <v>26.5101</v>
      </c>
      <c r="I13" s="9" t="s">
        <v>11</v>
      </c>
      <c r="J13" s="11">
        <v>1.2</v>
      </c>
      <c r="K13" s="13">
        <v>6</v>
      </c>
      <c r="L13" s="4">
        <v>26400</v>
      </c>
      <c r="M13" s="33">
        <f>ABS(L13*1.16/1000)</f>
        <v>30.623999999999995</v>
      </c>
    </row>
    <row r="14" spans="3:13" ht="13.5" thickBot="1">
      <c r="C14" s="10"/>
      <c r="D14" s="24">
        <v>1.5</v>
      </c>
      <c r="E14" s="14"/>
      <c r="F14" s="25">
        <v>28500</v>
      </c>
      <c r="G14" s="31">
        <f>ABS(F14*1.13/1000)</f>
        <v>32.205</v>
      </c>
      <c r="I14" s="10"/>
      <c r="J14" s="24">
        <v>1.5</v>
      </c>
      <c r="K14" s="14"/>
      <c r="L14" s="25">
        <v>25900</v>
      </c>
      <c r="M14" s="31">
        <f>ABS(L14*1.43/1000)</f>
        <v>37.037</v>
      </c>
    </row>
    <row r="15" spans="3:13" ht="12.75">
      <c r="C15" s="8"/>
      <c r="D15" s="16">
        <v>1</v>
      </c>
      <c r="E15" s="12"/>
      <c r="F15" s="17">
        <v>29100</v>
      </c>
      <c r="G15" s="34">
        <f>ABS(F15*0.912/1000)</f>
        <v>26.5392</v>
      </c>
      <c r="I15" s="8"/>
      <c r="J15" s="16">
        <v>1</v>
      </c>
      <c r="K15" s="12"/>
      <c r="L15" s="17">
        <v>27000</v>
      </c>
      <c r="M15" s="39">
        <f>ABS(L15*0.9/1000)</f>
        <v>24.3</v>
      </c>
    </row>
    <row r="16" spans="3:13" ht="12.75">
      <c r="C16" s="9" t="s">
        <v>3</v>
      </c>
      <c r="D16" s="11">
        <v>1.2</v>
      </c>
      <c r="E16" s="13">
        <v>5.8</v>
      </c>
      <c r="F16" s="4">
        <v>28600</v>
      </c>
      <c r="G16" s="33">
        <f>ABS(F16*1.09/1000)</f>
        <v>31.174000000000003</v>
      </c>
      <c r="I16" s="9" t="s">
        <v>35</v>
      </c>
      <c r="J16" s="11">
        <v>1.2</v>
      </c>
      <c r="K16" s="13">
        <v>6</v>
      </c>
      <c r="L16" s="4">
        <v>26400</v>
      </c>
      <c r="M16" s="33">
        <f>ABS(L16*1.07/1000)</f>
        <v>28.248</v>
      </c>
    </row>
    <row r="17" spans="3:13" ht="13.5" thickBot="1">
      <c r="C17" s="10"/>
      <c r="D17" s="24">
        <v>1.5</v>
      </c>
      <c r="E17" s="14"/>
      <c r="F17" s="25">
        <v>28000</v>
      </c>
      <c r="G17" s="31">
        <f>ABS(F17*1.35/1000)</f>
        <v>37.8</v>
      </c>
      <c r="I17" s="10"/>
      <c r="J17" s="24">
        <v>1.5</v>
      </c>
      <c r="K17" s="14"/>
      <c r="L17" s="25">
        <v>25900</v>
      </c>
      <c r="M17" s="31">
        <f>ABS(L17*1.312/1000)</f>
        <v>33.9808</v>
      </c>
    </row>
    <row r="18" spans="3:13" ht="12.75">
      <c r="C18" s="8"/>
      <c r="D18" s="16">
        <v>1</v>
      </c>
      <c r="E18" s="12"/>
      <c r="F18" s="17">
        <v>29100</v>
      </c>
      <c r="G18" s="34">
        <f>ABS(F18*0.961/1000)</f>
        <v>27.9651</v>
      </c>
      <c r="I18" s="8"/>
      <c r="J18" s="16">
        <v>1</v>
      </c>
      <c r="K18" s="12"/>
      <c r="L18" s="17">
        <v>26900</v>
      </c>
      <c r="M18" s="39">
        <f>ABS(L18*1.054/1000)</f>
        <v>28.352600000000002</v>
      </c>
    </row>
    <row r="19" spans="3:13" ht="12.75">
      <c r="C19" s="9" t="s">
        <v>4</v>
      </c>
      <c r="D19" s="11">
        <v>1.2</v>
      </c>
      <c r="E19" s="13">
        <v>5.8</v>
      </c>
      <c r="F19" s="4">
        <v>28600</v>
      </c>
      <c r="G19" s="33">
        <f>ABS(F19*1.15/1000)</f>
        <v>32.89</v>
      </c>
      <c r="I19" s="9" t="s">
        <v>12</v>
      </c>
      <c r="J19" s="11">
        <v>1.2</v>
      </c>
      <c r="K19" s="13">
        <v>6</v>
      </c>
      <c r="L19" s="4">
        <v>26300</v>
      </c>
      <c r="M19" s="33">
        <f>ABS(L19*1.254/1000)</f>
        <v>32.980199999999996</v>
      </c>
    </row>
    <row r="20" spans="3:13" ht="13.5" thickBot="1">
      <c r="C20" s="10"/>
      <c r="D20" s="24">
        <v>1.5</v>
      </c>
      <c r="E20" s="14"/>
      <c r="F20" s="25">
        <v>28000</v>
      </c>
      <c r="G20" s="31">
        <f>ABS(F20*1.42/1000)</f>
        <v>39.76</v>
      </c>
      <c r="I20" s="10"/>
      <c r="J20" s="24">
        <v>1.5</v>
      </c>
      <c r="K20" s="14"/>
      <c r="L20" s="4">
        <v>25800</v>
      </c>
      <c r="M20" s="33">
        <f>ABS(L20*1.55/1000)</f>
        <v>39.99</v>
      </c>
    </row>
    <row r="21" spans="3:13" ht="12.75">
      <c r="C21" s="8"/>
      <c r="D21" s="16">
        <v>1</v>
      </c>
      <c r="E21" s="12"/>
      <c r="F21" s="17">
        <v>29100</v>
      </c>
      <c r="G21" s="34">
        <f>ABS(F21*1.035/1000)</f>
        <v>30.118499999999997</v>
      </c>
      <c r="I21" s="8"/>
      <c r="J21" s="16">
        <v>1</v>
      </c>
      <c r="K21" s="12"/>
      <c r="L21" s="4">
        <v>26800</v>
      </c>
      <c r="M21" s="33">
        <f>ABS(L21*1.13/1000)</f>
        <v>30.283999999999995</v>
      </c>
    </row>
    <row r="22" spans="3:13" ht="12.75">
      <c r="C22" s="9" t="s">
        <v>5</v>
      </c>
      <c r="D22" s="11">
        <v>1.2</v>
      </c>
      <c r="E22" s="13">
        <v>5.8</v>
      </c>
      <c r="F22" s="4">
        <v>28600</v>
      </c>
      <c r="G22" s="33">
        <f>ABS(F22*1.237/1000)</f>
        <v>35.37820000000001</v>
      </c>
      <c r="I22" s="9" t="s">
        <v>13</v>
      </c>
      <c r="J22" s="11">
        <v>1.2</v>
      </c>
      <c r="K22" s="13">
        <v>6</v>
      </c>
      <c r="L22" s="4">
        <v>26000</v>
      </c>
      <c r="M22" s="33">
        <f>ABS(L22*1.35/1000)</f>
        <v>35.1</v>
      </c>
    </row>
    <row r="23" spans="1:13" ht="13.5" thickBot="1">
      <c r="A23" t="s">
        <v>31</v>
      </c>
      <c r="C23" s="10"/>
      <c r="D23" s="24">
        <v>1.5</v>
      </c>
      <c r="E23" s="14"/>
      <c r="F23" s="25">
        <v>26700</v>
      </c>
      <c r="G23" s="31">
        <f>ABS(F23*1.54/1000)</f>
        <v>41.118</v>
      </c>
      <c r="I23" s="10"/>
      <c r="J23" s="24">
        <v>1.5</v>
      </c>
      <c r="K23" s="14"/>
      <c r="L23" s="4">
        <v>25900</v>
      </c>
      <c r="M23" s="33">
        <f>ABS(L23*1.67/1000)</f>
        <v>43.253</v>
      </c>
    </row>
    <row r="24" spans="3:13" ht="12.75">
      <c r="C24" s="8"/>
      <c r="D24" s="16">
        <v>1</v>
      </c>
      <c r="E24" s="12"/>
      <c r="F24" s="17">
        <v>29100</v>
      </c>
      <c r="G24" s="34">
        <f>ABS(F24*1.085/1000)</f>
        <v>31.5735</v>
      </c>
      <c r="I24" s="8"/>
      <c r="J24" s="16">
        <v>1</v>
      </c>
      <c r="K24" s="12"/>
      <c r="L24" s="4">
        <v>30600</v>
      </c>
      <c r="M24" s="33">
        <f>ABS(L24*0.74/1000)</f>
        <v>22.644</v>
      </c>
    </row>
    <row r="25" spans="3:13" ht="12.75">
      <c r="C25" s="9" t="s">
        <v>6</v>
      </c>
      <c r="D25" s="26">
        <v>1.2</v>
      </c>
      <c r="E25" s="13">
        <v>5.8</v>
      </c>
      <c r="F25" s="27">
        <v>28600</v>
      </c>
      <c r="G25" s="35">
        <f>ABS(F25*1.3/1000)</f>
        <v>37.18</v>
      </c>
      <c r="I25" s="9" t="s">
        <v>14</v>
      </c>
      <c r="J25" s="11">
        <v>1.2</v>
      </c>
      <c r="K25" s="13">
        <v>6</v>
      </c>
      <c r="L25" s="4">
        <v>29900</v>
      </c>
      <c r="M25" s="33">
        <f>ABS(L25*0.88/1000)</f>
        <v>26.312</v>
      </c>
    </row>
    <row r="26" spans="3:13" ht="13.5" thickBot="1">
      <c r="C26" s="28"/>
      <c r="D26" s="29">
        <v>1.5</v>
      </c>
      <c r="E26" s="30"/>
      <c r="F26" s="25">
        <v>28000</v>
      </c>
      <c r="G26" s="31">
        <f>ABS(F26*1.61/1000)</f>
        <v>45.08</v>
      </c>
      <c r="I26" s="10"/>
      <c r="J26" s="24">
        <v>1.5</v>
      </c>
      <c r="K26" s="14"/>
      <c r="L26" s="25">
        <v>29400</v>
      </c>
      <c r="M26" s="31">
        <f>ABS(L26*1.07/1000)</f>
        <v>31.458000000000002</v>
      </c>
    </row>
    <row r="27" spans="3:13" ht="12.75">
      <c r="C27" s="8"/>
      <c r="D27" s="16">
        <v>1</v>
      </c>
      <c r="E27" s="12"/>
      <c r="F27" s="17">
        <v>29100</v>
      </c>
      <c r="G27" s="34">
        <f>ABS(F27*1.232/1000)</f>
        <v>35.8512</v>
      </c>
      <c r="I27" s="8"/>
      <c r="J27" s="41">
        <v>1</v>
      </c>
      <c r="K27" s="12"/>
      <c r="L27" s="42">
        <v>28300</v>
      </c>
      <c r="M27" s="43">
        <f>ABS(L27*0.583/1000)</f>
        <v>16.4989</v>
      </c>
    </row>
    <row r="28" spans="3:13" ht="12.75">
      <c r="C28" s="9" t="s">
        <v>29</v>
      </c>
      <c r="D28" s="11">
        <v>1.2</v>
      </c>
      <c r="E28" s="13">
        <v>5.8</v>
      </c>
      <c r="F28" s="4">
        <v>28600</v>
      </c>
      <c r="G28" s="33">
        <f>ABS(F28*1.473/1000)</f>
        <v>42.1278</v>
      </c>
      <c r="I28" s="9" t="s">
        <v>40</v>
      </c>
      <c r="J28" s="11">
        <v>1.2</v>
      </c>
      <c r="K28" s="13">
        <v>6</v>
      </c>
      <c r="L28" s="4">
        <v>27800</v>
      </c>
      <c r="M28" s="44">
        <f>ABS(L28*0.741/1000)</f>
        <v>20.5998</v>
      </c>
    </row>
    <row r="29" spans="3:13" ht="13.5" thickBot="1">
      <c r="C29" s="10"/>
      <c r="D29" s="24">
        <v>1.5</v>
      </c>
      <c r="E29" s="14"/>
      <c r="F29" s="25">
        <v>26700</v>
      </c>
      <c r="G29" s="31">
        <f>ABS(F29*1.83/1000)</f>
        <v>48.861</v>
      </c>
      <c r="I29" s="10"/>
      <c r="J29" s="24">
        <v>1.5</v>
      </c>
      <c r="K29" s="14"/>
      <c r="L29" s="25">
        <v>27300</v>
      </c>
      <c r="M29" s="45">
        <f>ABS(L29*0.89/1000)</f>
        <v>24.297</v>
      </c>
    </row>
    <row r="30" spans="3:14" ht="13.5" thickBot="1">
      <c r="C30" s="8"/>
      <c r="D30" s="16">
        <v>1</v>
      </c>
      <c r="E30" s="12"/>
      <c r="F30" s="17">
        <v>26300</v>
      </c>
      <c r="G30" s="34">
        <f>ABS(F30*1.541/1000)</f>
        <v>40.528299999999994</v>
      </c>
      <c r="I30" s="23"/>
      <c r="J30" s="14"/>
      <c r="K30" s="14"/>
      <c r="L30" s="7"/>
      <c r="M30" s="38"/>
      <c r="N30" s="40"/>
    </row>
    <row r="31" spans="3:13" ht="13.5" thickBot="1">
      <c r="C31" s="9" t="s">
        <v>7</v>
      </c>
      <c r="D31" s="26">
        <v>1.2</v>
      </c>
      <c r="E31" s="13">
        <v>5.8</v>
      </c>
      <c r="F31" s="27">
        <v>25300</v>
      </c>
      <c r="G31" s="35">
        <f>ABS(F31*1.842/1000)</f>
        <v>46.602599999999995</v>
      </c>
      <c r="I31" s="1" t="s">
        <v>8</v>
      </c>
      <c r="J31" s="2" t="s">
        <v>26</v>
      </c>
      <c r="K31" s="2"/>
      <c r="L31" s="2"/>
      <c r="M31" s="36"/>
    </row>
    <row r="32" spans="3:13" ht="13.5" thickBot="1">
      <c r="C32" s="28"/>
      <c r="D32" s="29">
        <v>1.5</v>
      </c>
      <c r="E32" s="30"/>
      <c r="F32" s="25">
        <v>0</v>
      </c>
      <c r="G32" s="31">
        <f>ABS(F32*2.29/1000)</f>
        <v>0</v>
      </c>
      <c r="I32" s="22" t="s">
        <v>17</v>
      </c>
      <c r="J32" s="12" t="s">
        <v>15</v>
      </c>
      <c r="K32" s="12" t="s">
        <v>19</v>
      </c>
      <c r="L32" s="6" t="s">
        <v>20</v>
      </c>
      <c r="M32" s="37" t="s">
        <v>23</v>
      </c>
    </row>
    <row r="33" spans="9:13" ht="13.5" thickBot="1">
      <c r="I33" s="23" t="s">
        <v>18</v>
      </c>
      <c r="J33" s="14" t="s">
        <v>16</v>
      </c>
      <c r="K33" s="14"/>
      <c r="L33" s="7" t="s">
        <v>21</v>
      </c>
      <c r="M33" s="38" t="s">
        <v>22</v>
      </c>
    </row>
    <row r="34" spans="3:13" ht="12.75">
      <c r="C34" t="s">
        <v>36</v>
      </c>
      <c r="I34" s="8"/>
      <c r="J34" s="11">
        <v>1</v>
      </c>
      <c r="K34" s="12"/>
      <c r="L34" s="4">
        <v>30500</v>
      </c>
      <c r="M34" s="33">
        <f>ABS(L34*0.581/1000)</f>
        <v>17.7205</v>
      </c>
    </row>
    <row r="35" spans="4:13" ht="12.75">
      <c r="D35" t="s">
        <v>37</v>
      </c>
      <c r="I35" s="9" t="s">
        <v>27</v>
      </c>
      <c r="J35" s="11">
        <v>1.2</v>
      </c>
      <c r="K35" s="13">
        <v>5.9</v>
      </c>
      <c r="L35" s="4">
        <v>29600</v>
      </c>
      <c r="M35" s="33">
        <f>ABS(L35*0.704/1000)</f>
        <v>20.838399999999996</v>
      </c>
    </row>
    <row r="36" spans="4:13" ht="13.5" thickBot="1">
      <c r="D36" t="s">
        <v>38</v>
      </c>
      <c r="I36" s="10"/>
      <c r="J36" s="24">
        <v>1.5</v>
      </c>
      <c r="K36" s="14"/>
      <c r="L36" s="25">
        <v>29000</v>
      </c>
      <c r="M36" s="31">
        <f>ABS(L36*0.852/1000)</f>
        <v>24.708</v>
      </c>
    </row>
    <row r="37" spans="4:13" ht="12.75">
      <c r="D37" t="s">
        <v>32</v>
      </c>
      <c r="G37" t="s">
        <v>33</v>
      </c>
      <c r="I37" s="8"/>
      <c r="J37" s="16"/>
      <c r="K37" s="12"/>
      <c r="L37" s="17"/>
      <c r="M37" s="17"/>
    </row>
    <row r="38" spans="4:13" ht="12.75">
      <c r="D38" t="s">
        <v>30</v>
      </c>
      <c r="I38" s="9" t="s">
        <v>28</v>
      </c>
      <c r="J38" s="11">
        <v>1.2</v>
      </c>
      <c r="K38" s="13">
        <v>5.9</v>
      </c>
      <c r="L38" s="4">
        <v>29500</v>
      </c>
      <c r="M38" s="33">
        <f>ABS(L38*0.666/1000)</f>
        <v>19.647</v>
      </c>
    </row>
    <row r="39" spans="3:13" ht="13.5" thickBot="1">
      <c r="C39" t="s">
        <v>34</v>
      </c>
      <c r="I39" s="10"/>
      <c r="J39" s="24">
        <v>1.5</v>
      </c>
      <c r="K39" s="14"/>
      <c r="L39" s="25">
        <v>28100</v>
      </c>
      <c r="M39" s="31">
        <f>ABS(L39*0.821/1000)</f>
        <v>23.0701</v>
      </c>
    </row>
    <row r="40" spans="9:13" ht="12.75">
      <c r="I40" s="8"/>
      <c r="J40" s="16"/>
      <c r="K40" s="12"/>
      <c r="L40" s="17"/>
      <c r="M40" s="17"/>
    </row>
    <row r="41" spans="9:13" ht="12.75">
      <c r="I41" s="9" t="s">
        <v>10</v>
      </c>
      <c r="J41" s="11">
        <v>1.2</v>
      </c>
      <c r="K41" s="13">
        <v>5.9</v>
      </c>
      <c r="L41" s="4">
        <v>29500</v>
      </c>
      <c r="M41" s="33">
        <f>ABS(L41*0.855/1000)</f>
        <v>25.2225</v>
      </c>
    </row>
    <row r="42" spans="9:13" ht="13.5" thickBot="1">
      <c r="I42" s="10"/>
      <c r="J42" s="24">
        <v>1.5</v>
      </c>
      <c r="K42" s="14"/>
      <c r="L42" s="25">
        <v>28100</v>
      </c>
      <c r="M42" s="31">
        <f>ABS(L42*1.095/1000)</f>
        <v>30.7695</v>
      </c>
    </row>
  </sheetData>
  <sheetProtection/>
  <printOptions/>
  <pageMargins left="0.7874015748031497" right="0.7874015748031497" top="0.5118110236220472" bottom="0.1574803149606299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67"/>
  <sheetViews>
    <sheetView tabSelected="1" view="pageBreakPreview" zoomScaleNormal="75" zoomScaleSheetLayoutView="100" zoomScalePageLayoutView="0" workbookViewId="0" topLeftCell="A1">
      <selection activeCell="E7" sqref="E7:J7"/>
    </sheetView>
  </sheetViews>
  <sheetFormatPr defaultColWidth="9.00390625" defaultRowHeight="12.75"/>
  <cols>
    <col min="1" max="1" width="1.00390625" style="46" customWidth="1"/>
    <col min="2" max="2" width="26.125" style="46" customWidth="1"/>
    <col min="3" max="4" width="17.00390625" style="46" customWidth="1"/>
    <col min="5" max="5" width="17.25390625" style="46" customWidth="1"/>
    <col min="6" max="6" width="1.75390625" style="46" customWidth="1"/>
    <col min="7" max="7" width="26.125" style="46" customWidth="1"/>
    <col min="8" max="9" width="17.00390625" style="46" customWidth="1"/>
    <col min="10" max="10" width="17.25390625" style="46" customWidth="1"/>
    <col min="11" max="11" width="2.00390625" style="46" customWidth="1"/>
    <col min="12" max="16384" width="9.125" style="46" customWidth="1"/>
  </cols>
  <sheetData>
    <row r="1" ht="5.25" customHeight="1"/>
    <row r="2" spans="2:11" ht="44.25" customHeight="1">
      <c r="B2" s="102" t="s">
        <v>48</v>
      </c>
      <c r="C2" s="102"/>
      <c r="D2" s="102"/>
      <c r="E2" s="102"/>
      <c r="F2" s="102"/>
      <c r="G2" s="102"/>
      <c r="H2" s="102"/>
      <c r="I2" s="102"/>
      <c r="J2" s="102"/>
      <c r="K2" s="102"/>
    </row>
    <row r="3" ht="9.75" customHeight="1">
      <c r="C3" s="47"/>
    </row>
    <row r="4" spans="5:10" ht="21" customHeight="1">
      <c r="E4" s="93" t="s">
        <v>49</v>
      </c>
      <c r="F4" s="93"/>
      <c r="G4" s="93"/>
      <c r="H4" s="93"/>
      <c r="I4" s="93"/>
      <c r="J4" s="93"/>
    </row>
    <row r="5" spans="5:10" ht="21.75" customHeight="1">
      <c r="E5" s="103" t="s">
        <v>71</v>
      </c>
      <c r="F5" s="103"/>
      <c r="G5" s="103"/>
      <c r="H5" s="103"/>
      <c r="I5" s="103"/>
      <c r="J5" s="103"/>
    </row>
    <row r="6" spans="5:10" ht="21.75" customHeight="1">
      <c r="E6" s="93" t="s">
        <v>72</v>
      </c>
      <c r="F6" s="93"/>
      <c r="G6" s="93"/>
      <c r="H6" s="93"/>
      <c r="I6" s="93"/>
      <c r="J6" s="93"/>
    </row>
    <row r="7" spans="5:10" ht="21.75" customHeight="1">
      <c r="E7" s="93" t="s">
        <v>73</v>
      </c>
      <c r="F7" s="93"/>
      <c r="G7" s="93"/>
      <c r="H7" s="93"/>
      <c r="I7" s="93"/>
      <c r="J7" s="93"/>
    </row>
    <row r="8" spans="5:10" ht="21.75" customHeight="1">
      <c r="E8" s="103" t="s">
        <v>74</v>
      </c>
      <c r="F8" s="103"/>
      <c r="G8" s="103"/>
      <c r="H8" s="93" t="s">
        <v>50</v>
      </c>
      <c r="I8" s="93"/>
      <c r="J8" s="93"/>
    </row>
    <row r="9" spans="4:10" ht="15">
      <c r="D9" s="48"/>
      <c r="E9" s="113" t="s">
        <v>55</v>
      </c>
      <c r="F9" s="94"/>
      <c r="G9" s="94"/>
      <c r="H9" s="95" t="s">
        <v>51</v>
      </c>
      <c r="I9" s="95"/>
      <c r="J9" s="49">
        <v>40940</v>
      </c>
    </row>
    <row r="10" ht="13.5" thickBot="1"/>
    <row r="11" spans="2:10" ht="32.25" customHeight="1">
      <c r="B11" s="100" t="s">
        <v>43</v>
      </c>
      <c r="C11" s="100" t="s">
        <v>97</v>
      </c>
      <c r="D11" s="100" t="s">
        <v>52</v>
      </c>
      <c r="E11" s="100" t="s">
        <v>53</v>
      </c>
      <c r="F11" s="71"/>
      <c r="G11" s="100" t="s">
        <v>43</v>
      </c>
      <c r="H11" s="100" t="s">
        <v>97</v>
      </c>
      <c r="I11" s="100" t="s">
        <v>52</v>
      </c>
      <c r="J11" s="100" t="s">
        <v>53</v>
      </c>
    </row>
    <row r="12" spans="2:10" ht="13.5" customHeight="1" thickBot="1">
      <c r="B12" s="101"/>
      <c r="C12" s="101"/>
      <c r="D12" s="101"/>
      <c r="E12" s="101"/>
      <c r="F12" s="71"/>
      <c r="G12" s="101"/>
      <c r="H12" s="101"/>
      <c r="I12" s="101"/>
      <c r="J12" s="101"/>
    </row>
    <row r="13" spans="2:10" ht="30.75" customHeight="1" thickBot="1">
      <c r="B13" s="97" t="s">
        <v>99</v>
      </c>
      <c r="C13" s="98"/>
      <c r="D13" s="98"/>
      <c r="E13" s="99"/>
      <c r="F13" s="48"/>
      <c r="G13" s="97" t="s">
        <v>98</v>
      </c>
      <c r="H13" s="98"/>
      <c r="I13" s="98"/>
      <c r="J13" s="99"/>
    </row>
    <row r="14" spans="2:12" ht="18" customHeight="1">
      <c r="B14" s="79" t="s">
        <v>54</v>
      </c>
      <c r="C14" s="50" t="s">
        <v>69</v>
      </c>
      <c r="D14" s="76">
        <v>6000</v>
      </c>
      <c r="E14" s="51">
        <v>39000</v>
      </c>
      <c r="F14" s="52"/>
      <c r="G14" s="82" t="s">
        <v>45</v>
      </c>
      <c r="H14" s="50" t="s">
        <v>69</v>
      </c>
      <c r="I14" s="76">
        <v>6000</v>
      </c>
      <c r="J14" s="51">
        <v>38000</v>
      </c>
      <c r="K14" s="53"/>
      <c r="L14" s="53"/>
    </row>
    <row r="15" spans="2:12" ht="18" customHeight="1">
      <c r="B15" s="80"/>
      <c r="C15" s="54" t="s">
        <v>70</v>
      </c>
      <c r="D15" s="78"/>
      <c r="E15" s="56">
        <v>38500</v>
      </c>
      <c r="F15" s="52"/>
      <c r="G15" s="83"/>
      <c r="H15" s="54" t="s">
        <v>70</v>
      </c>
      <c r="I15" s="78"/>
      <c r="J15" s="56">
        <v>37500</v>
      </c>
      <c r="K15" s="53"/>
      <c r="L15" s="53"/>
    </row>
    <row r="16" spans="2:12" ht="18" customHeight="1" thickBot="1">
      <c r="B16" s="81"/>
      <c r="C16" s="54" t="s">
        <v>68</v>
      </c>
      <c r="D16" s="77"/>
      <c r="E16" s="57">
        <v>38000</v>
      </c>
      <c r="F16" s="52"/>
      <c r="G16" s="83"/>
      <c r="H16" s="54" t="s">
        <v>68</v>
      </c>
      <c r="I16" s="78"/>
      <c r="J16" s="56">
        <v>37000</v>
      </c>
      <c r="K16" s="53"/>
      <c r="L16" s="53"/>
    </row>
    <row r="17" spans="2:12" ht="18" customHeight="1" thickBot="1">
      <c r="B17" s="79" t="s">
        <v>66</v>
      </c>
      <c r="C17" s="50" t="s">
        <v>69</v>
      </c>
      <c r="D17" s="76">
        <v>6000</v>
      </c>
      <c r="E17" s="51">
        <v>38000</v>
      </c>
      <c r="F17" s="52"/>
      <c r="G17" s="84"/>
      <c r="H17" s="54" t="s">
        <v>57</v>
      </c>
      <c r="I17" s="77"/>
      <c r="J17" s="56">
        <v>34000</v>
      </c>
      <c r="K17" s="53"/>
      <c r="L17" s="53"/>
    </row>
    <row r="18" spans="2:12" ht="18" customHeight="1">
      <c r="B18" s="80"/>
      <c r="C18" s="54" t="s">
        <v>70</v>
      </c>
      <c r="D18" s="78"/>
      <c r="E18" s="56">
        <v>37500</v>
      </c>
      <c r="F18" s="52"/>
      <c r="G18" s="82" t="s">
        <v>93</v>
      </c>
      <c r="H18" s="50" t="s">
        <v>69</v>
      </c>
      <c r="I18" s="76">
        <v>6000</v>
      </c>
      <c r="J18" s="51">
        <v>37000</v>
      </c>
      <c r="K18" s="53"/>
      <c r="L18" s="53"/>
    </row>
    <row r="19" spans="2:12" ht="18" customHeight="1" thickBot="1">
      <c r="B19" s="81"/>
      <c r="C19" s="54" t="s">
        <v>68</v>
      </c>
      <c r="D19" s="77"/>
      <c r="E19" s="57">
        <v>37000</v>
      </c>
      <c r="F19" s="52"/>
      <c r="G19" s="83"/>
      <c r="H19" s="54" t="s">
        <v>70</v>
      </c>
      <c r="I19" s="78"/>
      <c r="J19" s="56">
        <v>36500</v>
      </c>
      <c r="K19" s="53"/>
      <c r="L19" s="53"/>
    </row>
    <row r="20" spans="2:12" ht="18" customHeight="1">
      <c r="B20" s="79" t="s">
        <v>0</v>
      </c>
      <c r="C20" s="50" t="s">
        <v>69</v>
      </c>
      <c r="D20" s="76">
        <v>6000</v>
      </c>
      <c r="E20" s="51">
        <v>37000</v>
      </c>
      <c r="F20" s="52"/>
      <c r="G20" s="83"/>
      <c r="H20" s="54" t="s">
        <v>68</v>
      </c>
      <c r="I20" s="78"/>
      <c r="J20" s="56">
        <v>36000</v>
      </c>
      <c r="K20" s="53"/>
      <c r="L20" s="53"/>
    </row>
    <row r="21" spans="2:12" ht="18" customHeight="1">
      <c r="B21" s="80"/>
      <c r="C21" s="54" t="s">
        <v>70</v>
      </c>
      <c r="D21" s="78"/>
      <c r="E21" s="56">
        <v>36500</v>
      </c>
      <c r="F21" s="52"/>
      <c r="G21" s="83"/>
      <c r="H21" s="54" t="s">
        <v>67</v>
      </c>
      <c r="I21" s="78"/>
      <c r="J21" s="56">
        <v>34500</v>
      </c>
      <c r="K21" s="53"/>
      <c r="L21" s="53"/>
    </row>
    <row r="22" spans="2:12" ht="18" customHeight="1" thickBot="1">
      <c r="B22" s="81"/>
      <c r="C22" s="54" t="s">
        <v>68</v>
      </c>
      <c r="D22" s="77"/>
      <c r="E22" s="58">
        <v>36000</v>
      </c>
      <c r="F22" s="52"/>
      <c r="G22" s="84"/>
      <c r="H22" s="59" t="s">
        <v>57</v>
      </c>
      <c r="I22" s="77"/>
      <c r="J22" s="58">
        <v>33000</v>
      </c>
      <c r="K22" s="53"/>
      <c r="L22" s="53"/>
    </row>
    <row r="23" spans="2:12" ht="18" customHeight="1">
      <c r="B23" s="79" t="s">
        <v>92</v>
      </c>
      <c r="C23" s="50" t="s">
        <v>69</v>
      </c>
      <c r="D23" s="76">
        <v>6000</v>
      </c>
      <c r="E23" s="51">
        <v>37000</v>
      </c>
      <c r="F23" s="52"/>
      <c r="G23" s="82" t="s">
        <v>91</v>
      </c>
      <c r="H23" s="50" t="s">
        <v>69</v>
      </c>
      <c r="I23" s="76">
        <v>6000</v>
      </c>
      <c r="J23" s="51">
        <v>36000</v>
      </c>
      <c r="K23" s="53"/>
      <c r="L23" s="53"/>
    </row>
    <row r="24" spans="2:12" ht="18" customHeight="1">
      <c r="B24" s="80"/>
      <c r="C24" s="54" t="s">
        <v>70</v>
      </c>
      <c r="D24" s="78"/>
      <c r="E24" s="56">
        <v>36500</v>
      </c>
      <c r="F24" s="52"/>
      <c r="G24" s="83"/>
      <c r="H24" s="54" t="s">
        <v>70</v>
      </c>
      <c r="I24" s="78"/>
      <c r="J24" s="56">
        <v>35500</v>
      </c>
      <c r="K24" s="53"/>
      <c r="L24" s="53"/>
    </row>
    <row r="25" spans="2:12" ht="18" customHeight="1">
      <c r="B25" s="80"/>
      <c r="C25" s="54" t="s">
        <v>68</v>
      </c>
      <c r="D25" s="78"/>
      <c r="E25" s="56">
        <v>36000</v>
      </c>
      <c r="F25" s="52"/>
      <c r="G25" s="83"/>
      <c r="H25" s="54" t="s">
        <v>68</v>
      </c>
      <c r="I25" s="78"/>
      <c r="J25" s="56">
        <v>35000</v>
      </c>
      <c r="K25" s="53"/>
      <c r="L25" s="53"/>
    </row>
    <row r="26" spans="2:12" ht="18" customHeight="1">
      <c r="B26" s="80"/>
      <c r="C26" s="60" t="s">
        <v>57</v>
      </c>
      <c r="D26" s="78"/>
      <c r="E26" s="56">
        <v>33000</v>
      </c>
      <c r="F26" s="52"/>
      <c r="G26" s="83"/>
      <c r="H26" s="54" t="s">
        <v>67</v>
      </c>
      <c r="I26" s="78"/>
      <c r="J26" s="56">
        <v>33500</v>
      </c>
      <c r="K26" s="53"/>
      <c r="L26" s="53"/>
    </row>
    <row r="27" spans="2:12" ht="18" customHeight="1" thickBot="1">
      <c r="B27" s="81"/>
      <c r="C27" s="60" t="s">
        <v>58</v>
      </c>
      <c r="D27" s="77"/>
      <c r="E27" s="58">
        <v>32500</v>
      </c>
      <c r="F27" s="52"/>
      <c r="G27" s="83"/>
      <c r="H27" s="54" t="s">
        <v>57</v>
      </c>
      <c r="I27" s="78"/>
      <c r="J27" s="56">
        <v>32000</v>
      </c>
      <c r="K27" s="53"/>
      <c r="L27" s="53"/>
    </row>
    <row r="28" spans="2:12" ht="18" customHeight="1" thickBot="1">
      <c r="B28" s="79" t="s">
        <v>2</v>
      </c>
      <c r="C28" s="50" t="s">
        <v>69</v>
      </c>
      <c r="D28" s="76">
        <v>6000</v>
      </c>
      <c r="E28" s="51">
        <v>36000</v>
      </c>
      <c r="F28" s="52"/>
      <c r="G28" s="84"/>
      <c r="H28" s="61" t="s">
        <v>58</v>
      </c>
      <c r="I28" s="77"/>
      <c r="J28" s="57">
        <v>31500</v>
      </c>
      <c r="K28" s="53"/>
      <c r="L28" s="53"/>
    </row>
    <row r="29" spans="2:12" ht="18" customHeight="1">
      <c r="B29" s="80"/>
      <c r="C29" s="54" t="s">
        <v>70</v>
      </c>
      <c r="D29" s="78"/>
      <c r="E29" s="56">
        <v>35500</v>
      </c>
      <c r="F29" s="52"/>
      <c r="G29" s="82" t="s">
        <v>90</v>
      </c>
      <c r="H29" s="50" t="s">
        <v>70</v>
      </c>
      <c r="I29" s="76">
        <v>6000</v>
      </c>
      <c r="J29" s="51">
        <v>35500</v>
      </c>
      <c r="K29" s="53"/>
      <c r="L29" s="53"/>
    </row>
    <row r="30" spans="2:12" ht="18" customHeight="1">
      <c r="B30" s="80"/>
      <c r="C30" s="54" t="s">
        <v>68</v>
      </c>
      <c r="D30" s="78"/>
      <c r="E30" s="56">
        <v>35000</v>
      </c>
      <c r="F30" s="52"/>
      <c r="G30" s="83"/>
      <c r="H30" s="54" t="s">
        <v>68</v>
      </c>
      <c r="I30" s="78"/>
      <c r="J30" s="56">
        <v>35000</v>
      </c>
      <c r="K30" s="53"/>
      <c r="L30" s="53"/>
    </row>
    <row r="31" spans="2:12" ht="18" customHeight="1">
      <c r="B31" s="80"/>
      <c r="C31" s="60" t="s">
        <v>57</v>
      </c>
      <c r="D31" s="78"/>
      <c r="E31" s="56">
        <v>32000</v>
      </c>
      <c r="F31" s="52"/>
      <c r="G31" s="83"/>
      <c r="H31" s="54" t="s">
        <v>67</v>
      </c>
      <c r="I31" s="78"/>
      <c r="J31" s="56">
        <v>33500</v>
      </c>
      <c r="K31" s="53"/>
      <c r="L31" s="53"/>
    </row>
    <row r="32" spans="2:12" ht="18" customHeight="1" thickBot="1">
      <c r="B32" s="81"/>
      <c r="C32" s="60" t="s">
        <v>58</v>
      </c>
      <c r="D32" s="77"/>
      <c r="E32" s="58">
        <v>31500</v>
      </c>
      <c r="F32" s="52"/>
      <c r="G32" s="83"/>
      <c r="H32" s="54" t="s">
        <v>57</v>
      </c>
      <c r="I32" s="78"/>
      <c r="J32" s="56">
        <v>32000</v>
      </c>
      <c r="K32" s="53"/>
      <c r="L32" s="53"/>
    </row>
    <row r="33" spans="2:12" ht="18" customHeight="1" thickBot="1">
      <c r="B33" s="79" t="s">
        <v>96</v>
      </c>
      <c r="C33" s="50" t="s">
        <v>69</v>
      </c>
      <c r="D33" s="76">
        <v>6000</v>
      </c>
      <c r="E33" s="51">
        <v>35500</v>
      </c>
      <c r="F33" s="52"/>
      <c r="G33" s="84"/>
      <c r="H33" s="61" t="s">
        <v>58</v>
      </c>
      <c r="I33" s="77"/>
      <c r="J33" s="57">
        <v>31500</v>
      </c>
      <c r="K33" s="53"/>
      <c r="L33" s="53"/>
    </row>
    <row r="34" spans="2:12" ht="18" customHeight="1">
      <c r="B34" s="80"/>
      <c r="C34" s="54" t="s">
        <v>70</v>
      </c>
      <c r="D34" s="78"/>
      <c r="E34" s="56">
        <v>35500</v>
      </c>
      <c r="F34" s="52"/>
      <c r="G34" s="82" t="s">
        <v>89</v>
      </c>
      <c r="H34" s="50" t="s">
        <v>68</v>
      </c>
      <c r="I34" s="76">
        <v>6000</v>
      </c>
      <c r="J34" s="51">
        <v>35000</v>
      </c>
      <c r="K34" s="53"/>
      <c r="L34" s="53"/>
    </row>
    <row r="35" spans="2:12" ht="18" customHeight="1">
      <c r="B35" s="80"/>
      <c r="C35" s="54" t="s">
        <v>68</v>
      </c>
      <c r="D35" s="78"/>
      <c r="E35" s="56">
        <v>35000</v>
      </c>
      <c r="F35" s="52"/>
      <c r="G35" s="83"/>
      <c r="H35" s="54" t="s">
        <v>67</v>
      </c>
      <c r="I35" s="78"/>
      <c r="J35" s="56">
        <v>33500</v>
      </c>
      <c r="K35" s="53"/>
      <c r="L35" s="53"/>
    </row>
    <row r="36" spans="2:12" ht="18" customHeight="1">
      <c r="B36" s="80"/>
      <c r="C36" s="60" t="s">
        <v>57</v>
      </c>
      <c r="D36" s="78"/>
      <c r="E36" s="56">
        <v>32000</v>
      </c>
      <c r="F36" s="52"/>
      <c r="G36" s="83"/>
      <c r="H36" s="54" t="s">
        <v>57</v>
      </c>
      <c r="I36" s="78"/>
      <c r="J36" s="56">
        <v>32000</v>
      </c>
      <c r="K36" s="53"/>
      <c r="L36" s="53"/>
    </row>
    <row r="37" spans="2:12" ht="18" customHeight="1" thickBot="1">
      <c r="B37" s="81"/>
      <c r="C37" s="60" t="s">
        <v>58</v>
      </c>
      <c r="D37" s="77"/>
      <c r="E37" s="56">
        <v>31500</v>
      </c>
      <c r="F37" s="52"/>
      <c r="G37" s="83"/>
      <c r="H37" s="54" t="s">
        <v>58</v>
      </c>
      <c r="I37" s="78"/>
      <c r="J37" s="56">
        <v>31500</v>
      </c>
      <c r="K37" s="53"/>
      <c r="L37" s="53"/>
    </row>
    <row r="38" spans="2:12" ht="18" customHeight="1" thickBot="1">
      <c r="B38" s="79" t="s">
        <v>94</v>
      </c>
      <c r="C38" s="50" t="s">
        <v>70</v>
      </c>
      <c r="D38" s="76">
        <v>6000</v>
      </c>
      <c r="E38" s="51">
        <v>35500</v>
      </c>
      <c r="F38" s="52"/>
      <c r="G38" s="84"/>
      <c r="H38" s="61" t="s">
        <v>61</v>
      </c>
      <c r="I38" s="77"/>
      <c r="J38" s="57">
        <v>31000</v>
      </c>
      <c r="K38" s="53"/>
      <c r="L38" s="53"/>
    </row>
    <row r="39" spans="2:12" ht="18" customHeight="1">
      <c r="B39" s="80"/>
      <c r="C39" s="54" t="s">
        <v>68</v>
      </c>
      <c r="D39" s="78"/>
      <c r="E39" s="56">
        <v>35000</v>
      </c>
      <c r="F39" s="52"/>
      <c r="G39" s="82" t="s">
        <v>85</v>
      </c>
      <c r="H39" s="50" t="s">
        <v>57</v>
      </c>
      <c r="I39" s="76">
        <v>6000</v>
      </c>
      <c r="J39" s="51">
        <v>32000</v>
      </c>
      <c r="K39" s="53"/>
      <c r="L39" s="53"/>
    </row>
    <row r="40" spans="2:12" ht="18" customHeight="1">
      <c r="B40" s="80"/>
      <c r="C40" s="60" t="s">
        <v>57</v>
      </c>
      <c r="D40" s="78"/>
      <c r="E40" s="56">
        <v>32000</v>
      </c>
      <c r="F40" s="52"/>
      <c r="G40" s="83"/>
      <c r="H40" s="54" t="s">
        <v>58</v>
      </c>
      <c r="I40" s="78"/>
      <c r="J40" s="56">
        <v>31500</v>
      </c>
      <c r="K40" s="53"/>
      <c r="L40" s="53"/>
    </row>
    <row r="41" spans="2:11" ht="18" customHeight="1" thickBot="1">
      <c r="B41" s="80"/>
      <c r="C41" s="60" t="s">
        <v>58</v>
      </c>
      <c r="D41" s="78"/>
      <c r="E41" s="62">
        <v>31500</v>
      </c>
      <c r="F41" s="48"/>
      <c r="G41" s="84"/>
      <c r="H41" s="61" t="s">
        <v>61</v>
      </c>
      <c r="I41" s="77"/>
      <c r="J41" s="57">
        <v>31000</v>
      </c>
      <c r="K41" s="53"/>
    </row>
    <row r="42" spans="2:11" ht="16.5" customHeight="1" thickBot="1">
      <c r="B42" s="81"/>
      <c r="C42" s="63" t="s">
        <v>61</v>
      </c>
      <c r="D42" s="77"/>
      <c r="E42" s="64">
        <v>31000</v>
      </c>
      <c r="F42" s="48"/>
      <c r="G42" s="82" t="s">
        <v>86</v>
      </c>
      <c r="H42" s="50" t="s">
        <v>57</v>
      </c>
      <c r="I42" s="76">
        <v>6000</v>
      </c>
      <c r="J42" s="51">
        <v>32000</v>
      </c>
      <c r="K42" s="53"/>
    </row>
    <row r="43" spans="2:11" ht="15">
      <c r="B43" s="79" t="s">
        <v>56</v>
      </c>
      <c r="C43" s="55" t="s">
        <v>57</v>
      </c>
      <c r="D43" s="76">
        <v>6000</v>
      </c>
      <c r="E43" s="62">
        <v>31500</v>
      </c>
      <c r="F43" s="48"/>
      <c r="G43" s="83"/>
      <c r="H43" s="54" t="s">
        <v>58</v>
      </c>
      <c r="I43" s="78"/>
      <c r="J43" s="56">
        <v>31500</v>
      </c>
      <c r="K43" s="53"/>
    </row>
    <row r="44" spans="2:11" ht="15">
      <c r="B44" s="80"/>
      <c r="C44" s="55" t="s">
        <v>58</v>
      </c>
      <c r="D44" s="78"/>
      <c r="E44" s="62">
        <v>31000</v>
      </c>
      <c r="F44" s="48"/>
      <c r="G44" s="83"/>
      <c r="H44" s="54" t="s">
        <v>87</v>
      </c>
      <c r="I44" s="78"/>
      <c r="J44" s="56">
        <v>31000</v>
      </c>
      <c r="K44" s="53"/>
    </row>
    <row r="45" spans="2:11" ht="15.75" thickBot="1">
      <c r="B45" s="81"/>
      <c r="C45" s="63" t="s">
        <v>61</v>
      </c>
      <c r="D45" s="77"/>
      <c r="E45" s="64">
        <v>29500</v>
      </c>
      <c r="F45" s="48"/>
      <c r="G45" s="84"/>
      <c r="H45" s="54">
        <v>3.5</v>
      </c>
      <c r="I45" s="77"/>
      <c r="J45" s="56">
        <v>31000</v>
      </c>
      <c r="K45" s="53"/>
    </row>
    <row r="46" spans="2:11" ht="17.25" customHeight="1" thickBot="1">
      <c r="B46" s="108" t="s">
        <v>62</v>
      </c>
      <c r="C46" s="109"/>
      <c r="D46" s="109"/>
      <c r="E46" s="110"/>
      <c r="F46" s="48"/>
      <c r="G46" s="105" t="s">
        <v>42</v>
      </c>
      <c r="H46" s="106"/>
      <c r="I46" s="106"/>
      <c r="J46" s="107"/>
      <c r="K46" s="53"/>
    </row>
    <row r="47" spans="2:11" ht="15">
      <c r="B47" s="79" t="s">
        <v>88</v>
      </c>
      <c r="C47" s="65" t="s">
        <v>57</v>
      </c>
      <c r="D47" s="76">
        <v>6000</v>
      </c>
      <c r="E47" s="66">
        <v>32000</v>
      </c>
      <c r="F47" s="48"/>
      <c r="G47" s="79" t="s">
        <v>27</v>
      </c>
      <c r="H47" s="50" t="s">
        <v>69</v>
      </c>
      <c r="I47" s="76">
        <v>6000</v>
      </c>
      <c r="J47" s="51">
        <v>37000</v>
      </c>
      <c r="K47" s="53"/>
    </row>
    <row r="48" spans="2:11" ht="15">
      <c r="B48" s="80"/>
      <c r="C48" s="55" t="s">
        <v>58</v>
      </c>
      <c r="D48" s="78"/>
      <c r="E48" s="67">
        <v>31500</v>
      </c>
      <c r="F48" s="48"/>
      <c r="G48" s="80"/>
      <c r="H48" s="54" t="s">
        <v>70</v>
      </c>
      <c r="I48" s="78"/>
      <c r="J48" s="62">
        <v>36500</v>
      </c>
      <c r="K48" s="53"/>
    </row>
    <row r="49" spans="2:11" ht="15.75" thickBot="1">
      <c r="B49" s="81"/>
      <c r="C49" s="63" t="s">
        <v>61</v>
      </c>
      <c r="D49" s="77"/>
      <c r="E49" s="64">
        <v>31000</v>
      </c>
      <c r="F49" s="48"/>
      <c r="G49" s="81"/>
      <c r="H49" s="61" t="s">
        <v>68</v>
      </c>
      <c r="I49" s="77"/>
      <c r="J49" s="64">
        <v>36000</v>
      </c>
      <c r="K49" s="53"/>
    </row>
    <row r="50" spans="2:10" ht="17.25" customHeight="1" thickBot="1">
      <c r="B50" s="91" t="s">
        <v>41</v>
      </c>
      <c r="C50" s="92"/>
      <c r="D50" s="92"/>
      <c r="E50" s="92"/>
      <c r="F50" s="92"/>
      <c r="G50" s="92"/>
      <c r="H50" s="92"/>
      <c r="I50" s="92"/>
      <c r="J50" s="92"/>
    </row>
    <row r="51" spans="2:17" ht="15" customHeight="1">
      <c r="B51" s="79" t="s">
        <v>28</v>
      </c>
      <c r="C51" s="50" t="s">
        <v>70</v>
      </c>
      <c r="D51" s="76">
        <v>6000</v>
      </c>
      <c r="E51" s="66">
        <v>36500</v>
      </c>
      <c r="F51" s="48"/>
      <c r="G51" s="79" t="s">
        <v>10</v>
      </c>
      <c r="H51" s="50" t="s">
        <v>70</v>
      </c>
      <c r="I51" s="76">
        <v>6000</v>
      </c>
      <c r="J51" s="66">
        <v>36500</v>
      </c>
      <c r="N51" s="72"/>
      <c r="O51" s="73"/>
      <c r="P51" s="72"/>
      <c r="Q51" s="74"/>
    </row>
    <row r="52" spans="2:17" ht="15" customHeight="1" thickBot="1">
      <c r="B52" s="81"/>
      <c r="C52" s="61" t="s">
        <v>68</v>
      </c>
      <c r="D52" s="77"/>
      <c r="E52" s="64">
        <v>36000</v>
      </c>
      <c r="F52" s="48"/>
      <c r="G52" s="81"/>
      <c r="H52" s="61" t="s">
        <v>68</v>
      </c>
      <c r="I52" s="77"/>
      <c r="J52" s="64">
        <v>36000</v>
      </c>
      <c r="N52" s="72"/>
      <c r="O52" s="73"/>
      <c r="P52" s="72"/>
      <c r="Q52" s="74"/>
    </row>
    <row r="53" spans="2:10" s="68" customFormat="1" ht="21" customHeight="1">
      <c r="B53" s="96" t="s">
        <v>63</v>
      </c>
      <c r="C53" s="96"/>
      <c r="D53" s="96"/>
      <c r="E53" s="96"/>
      <c r="F53" s="96"/>
      <c r="G53" s="96"/>
      <c r="H53" s="96"/>
      <c r="I53" s="96"/>
      <c r="J53" s="96"/>
    </row>
    <row r="54" spans="2:10" s="69" customFormat="1" ht="21" customHeight="1">
      <c r="B54" s="104" t="s">
        <v>77</v>
      </c>
      <c r="C54" s="104"/>
      <c r="D54" s="104"/>
      <c r="E54" s="104"/>
      <c r="G54" s="104" t="s">
        <v>78</v>
      </c>
      <c r="H54" s="104"/>
      <c r="I54" s="104"/>
      <c r="J54" s="104"/>
    </row>
    <row r="55" spans="2:10" s="69" customFormat="1" ht="21" customHeight="1">
      <c r="B55" s="104" t="s">
        <v>79</v>
      </c>
      <c r="C55" s="104"/>
      <c r="D55" s="104"/>
      <c r="E55" s="104"/>
      <c r="G55" s="104" t="s">
        <v>80</v>
      </c>
      <c r="H55" s="104"/>
      <c r="I55" s="104"/>
      <c r="J55" s="104"/>
    </row>
    <row r="56" spans="2:10" s="69" customFormat="1" ht="21" customHeight="1">
      <c r="B56" s="104" t="s">
        <v>81</v>
      </c>
      <c r="C56" s="104"/>
      <c r="D56" s="104"/>
      <c r="E56" s="104"/>
      <c r="G56" s="111" t="s">
        <v>100</v>
      </c>
      <c r="H56" s="111"/>
      <c r="I56" s="111"/>
      <c r="J56" s="111"/>
    </row>
    <row r="57" spans="7:10" s="69" customFormat="1" ht="9" customHeight="1">
      <c r="G57" s="87"/>
      <c r="H57" s="87"/>
      <c r="I57" s="87"/>
      <c r="J57" s="87"/>
    </row>
    <row r="58" spans="2:10" s="68" customFormat="1" ht="22.5" customHeight="1">
      <c r="B58" s="112" t="s">
        <v>84</v>
      </c>
      <c r="C58" s="112"/>
      <c r="D58" s="112"/>
      <c r="E58" s="112"/>
      <c r="F58" s="112"/>
      <c r="G58" s="112"/>
      <c r="H58" s="112"/>
      <c r="I58" s="112"/>
      <c r="J58" s="112"/>
    </row>
    <row r="59" spans="2:10" ht="18.75" customHeight="1">
      <c r="B59" s="86" t="s">
        <v>95</v>
      </c>
      <c r="C59" s="86"/>
      <c r="D59" s="86"/>
      <c r="E59" s="86"/>
      <c r="F59" s="86"/>
      <c r="G59" s="86"/>
      <c r="H59" s="86"/>
      <c r="I59" s="86"/>
      <c r="J59" s="86"/>
    </row>
    <row r="60" spans="2:10" s="69" customFormat="1" ht="32.25" customHeight="1">
      <c r="B60" s="87" t="s">
        <v>44</v>
      </c>
      <c r="C60" s="87"/>
      <c r="D60" s="87"/>
      <c r="E60" s="87"/>
      <c r="G60" s="87" t="s">
        <v>75</v>
      </c>
      <c r="H60" s="87"/>
      <c r="I60" s="87"/>
      <c r="J60" s="87"/>
    </row>
    <row r="61" spans="2:10" s="69" customFormat="1" ht="15" customHeight="1">
      <c r="B61" s="88" t="s">
        <v>82</v>
      </c>
      <c r="C61" s="88"/>
      <c r="D61" s="88"/>
      <c r="E61" s="88"/>
      <c r="G61" s="88" t="s">
        <v>83</v>
      </c>
      <c r="H61" s="88"/>
      <c r="I61" s="88"/>
      <c r="J61" s="88"/>
    </row>
    <row r="62" spans="2:10" s="69" customFormat="1" ht="25.5" customHeight="1">
      <c r="B62" s="85" t="s">
        <v>64</v>
      </c>
      <c r="C62" s="85"/>
      <c r="D62" s="85"/>
      <c r="E62" s="85"/>
      <c r="F62" s="75"/>
      <c r="G62" s="85" t="s">
        <v>76</v>
      </c>
      <c r="H62" s="85"/>
      <c r="I62" s="85"/>
      <c r="J62" s="85"/>
    </row>
    <row r="63" spans="2:10" s="69" customFormat="1" ht="32.25" customHeight="1">
      <c r="B63" s="87" t="s">
        <v>46</v>
      </c>
      <c r="C63" s="87"/>
      <c r="D63" s="87"/>
      <c r="E63" s="87"/>
      <c r="G63" s="87" t="s">
        <v>59</v>
      </c>
      <c r="H63" s="87"/>
      <c r="I63" s="87"/>
      <c r="J63" s="87"/>
    </row>
    <row r="64" spans="2:10" s="69" customFormat="1" ht="15">
      <c r="B64" s="88" t="s">
        <v>47</v>
      </c>
      <c r="C64" s="88"/>
      <c r="D64" s="88"/>
      <c r="E64" s="88"/>
      <c r="G64" s="89" t="s">
        <v>60</v>
      </c>
      <c r="H64" s="89"/>
      <c r="I64" s="89"/>
      <c r="J64" s="89"/>
    </row>
    <row r="65" spans="2:10" s="69" customFormat="1" ht="25.5" customHeight="1">
      <c r="B65" s="85" t="s">
        <v>65</v>
      </c>
      <c r="C65" s="85"/>
      <c r="D65" s="85"/>
      <c r="E65" s="85"/>
      <c r="F65" s="75"/>
      <c r="G65" s="90" t="s">
        <v>65</v>
      </c>
      <c r="H65" s="90"/>
      <c r="I65" s="90"/>
      <c r="J65" s="90"/>
    </row>
    <row r="67" ht="12.75">
      <c r="B67" s="70"/>
    </row>
  </sheetData>
  <sheetProtection/>
  <mergeCells count="82">
    <mergeCell ref="B55:E55"/>
    <mergeCell ref="G55:J55"/>
    <mergeCell ref="G56:J56"/>
    <mergeCell ref="B56:E56"/>
    <mergeCell ref="G57:J57"/>
    <mergeCell ref="B58:J58"/>
    <mergeCell ref="I14:I17"/>
    <mergeCell ref="B54:E54"/>
    <mergeCell ref="G54:J54"/>
    <mergeCell ref="E7:J7"/>
    <mergeCell ref="E8:G8"/>
    <mergeCell ref="G46:J46"/>
    <mergeCell ref="G11:G12"/>
    <mergeCell ref="G13:J13"/>
    <mergeCell ref="B46:E46"/>
    <mergeCell ref="B2:K2"/>
    <mergeCell ref="B11:B12"/>
    <mergeCell ref="C11:C12"/>
    <mergeCell ref="D11:D12"/>
    <mergeCell ref="E11:E12"/>
    <mergeCell ref="E4:J4"/>
    <mergeCell ref="E5:J5"/>
    <mergeCell ref="E6:J6"/>
    <mergeCell ref="H8:J8"/>
    <mergeCell ref="E9:G9"/>
    <mergeCell ref="H9:I9"/>
    <mergeCell ref="B53:J53"/>
    <mergeCell ref="B13:E13"/>
    <mergeCell ref="H11:H12"/>
    <mergeCell ref="B51:B52"/>
    <mergeCell ref="B47:B49"/>
    <mergeCell ref="I11:I12"/>
    <mergeCell ref="J11:J12"/>
    <mergeCell ref="B65:E65"/>
    <mergeCell ref="G63:J63"/>
    <mergeCell ref="G64:J64"/>
    <mergeCell ref="G65:J65"/>
    <mergeCell ref="B63:E63"/>
    <mergeCell ref="B64:E64"/>
    <mergeCell ref="B43:B45"/>
    <mergeCell ref="B62:E62"/>
    <mergeCell ref="G62:J62"/>
    <mergeCell ref="B59:J59"/>
    <mergeCell ref="G60:J60"/>
    <mergeCell ref="G61:J61"/>
    <mergeCell ref="B60:E60"/>
    <mergeCell ref="I47:I49"/>
    <mergeCell ref="I51:I52"/>
    <mergeCell ref="B61:E61"/>
    <mergeCell ref="G29:G33"/>
    <mergeCell ref="G23:G28"/>
    <mergeCell ref="B28:B32"/>
    <mergeCell ref="B33:B37"/>
    <mergeCell ref="B38:B42"/>
    <mergeCell ref="B23:B27"/>
    <mergeCell ref="D33:D37"/>
    <mergeCell ref="D28:D32"/>
    <mergeCell ref="D23:D27"/>
    <mergeCell ref="G39:G41"/>
    <mergeCell ref="B20:B22"/>
    <mergeCell ref="B17:B19"/>
    <mergeCell ref="B14:B16"/>
    <mergeCell ref="G14:G17"/>
    <mergeCell ref="G18:G22"/>
    <mergeCell ref="D14:D16"/>
    <mergeCell ref="D17:D19"/>
    <mergeCell ref="D20:D22"/>
    <mergeCell ref="I18:I22"/>
    <mergeCell ref="I23:I28"/>
    <mergeCell ref="I29:I33"/>
    <mergeCell ref="I34:I38"/>
    <mergeCell ref="I39:I41"/>
    <mergeCell ref="I42:I45"/>
    <mergeCell ref="D51:D52"/>
    <mergeCell ref="D47:D49"/>
    <mergeCell ref="D43:D45"/>
    <mergeCell ref="D38:D42"/>
    <mergeCell ref="G47:G49"/>
    <mergeCell ref="G51:G52"/>
    <mergeCell ref="G34:G38"/>
    <mergeCell ref="B50:J50"/>
    <mergeCell ref="G42:G45"/>
  </mergeCells>
  <hyperlinks>
    <hyperlink ref="E9" r:id="rId1" display="www.vtpz.su"/>
  </hyperlinks>
  <printOptions/>
  <pageMargins left="0.3937007874015748" right="0.3937007874015748" top="0.35433070866141736" bottom="0.35433070866141736" header="0" footer="0"/>
  <pageSetup horizontalDpi="600" verticalDpi="600" orientation="portrait" paperSize="9" scale="5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Trubogib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Bango</dc:creator>
  <cp:keywords/>
  <dc:description/>
  <cp:lastModifiedBy>UseR</cp:lastModifiedBy>
  <cp:lastPrinted>2012-02-03T09:10:32Z</cp:lastPrinted>
  <dcterms:created xsi:type="dcterms:W3CDTF">2003-02-17T00:28:51Z</dcterms:created>
  <dcterms:modified xsi:type="dcterms:W3CDTF">2012-02-06T06:31:40Z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