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Оцилиндрованное" sheetId="1" r:id="rId1"/>
    <sheet name="Рубленное" sheetId="2" r:id="rId2"/>
  </sheets>
  <definedNames/>
  <calcPr fullCalcOnLoad="1"/>
</workbook>
</file>

<file path=xl/sharedStrings.xml><?xml version="1.0" encoding="utf-8"?>
<sst xmlns="http://schemas.openxmlformats.org/spreadsheetml/2006/main" count="104" uniqueCount="53">
  <si>
    <t>Сборка</t>
  </si>
  <si>
    <t>3*4*2,2</t>
  </si>
  <si>
    <t>Цена за м3 руб.</t>
  </si>
  <si>
    <t>Цена за м.п. руб.</t>
  </si>
  <si>
    <t>D оцилиндрованного бревна 160 мм.</t>
  </si>
  <si>
    <t>Размер
сруба (м)</t>
  </si>
  <si>
    <t>4*4*2,2</t>
  </si>
  <si>
    <t>5*4*2,2</t>
  </si>
  <si>
    <t>5*5*2,2</t>
  </si>
  <si>
    <t>D оцилиндрованного бревна 180 мм.</t>
  </si>
  <si>
    <t>D оцилиндрованного бревна 200 мм.</t>
  </si>
  <si>
    <t>Объем
бревна (м3)</t>
  </si>
  <si>
    <t>Итого</t>
  </si>
  <si>
    <t>Оцилиндрованное бревно</t>
  </si>
  <si>
    <t>D,мм</t>
  </si>
  <si>
    <t>Высота сруба (м)</t>
  </si>
  <si>
    <t>3*4</t>
  </si>
  <si>
    <t>4*4</t>
  </si>
  <si>
    <t>5*4</t>
  </si>
  <si>
    <t>5*5</t>
  </si>
  <si>
    <t>Рубленое, тесаное бревно руб/м2</t>
  </si>
  <si>
    <t>Рубленое, тесаное, шлифованое бревно руб/м2</t>
  </si>
  <si>
    <t>Стоимость рубленого, тесаного бревна, руб</t>
  </si>
  <si>
    <t>Стоимость рубленого, тесаного, шлифованого бревна, руб</t>
  </si>
  <si>
    <t>5*6</t>
  </si>
  <si>
    <t>6*6</t>
  </si>
  <si>
    <t>6*7</t>
  </si>
  <si>
    <t>7*7</t>
  </si>
  <si>
    <t>7*8</t>
  </si>
  <si>
    <t>8*8</t>
  </si>
  <si>
    <t>9*8</t>
  </si>
  <si>
    <t>9*9</t>
  </si>
  <si>
    <t>9*10</t>
  </si>
  <si>
    <t>10*10</t>
  </si>
  <si>
    <t>10*11</t>
  </si>
  <si>
    <t>11*11</t>
  </si>
  <si>
    <t>11*12</t>
  </si>
  <si>
    <t>12*12</t>
  </si>
  <si>
    <t>Сборка, руб</t>
  </si>
  <si>
    <t>Цена за м3, руб.</t>
  </si>
  <si>
    <t>Индивидуальное проектирование, изготовление на высокоточных станках, лунный паз, по желанию - компенсационный паз, сборка с подготовкой оконных и дверных проемов.</t>
  </si>
  <si>
    <t>Русская, канадская, норвежская рубки. Рубка в лапу, чашу, соединение "Ласточкин хвост" со шкантами или без них.</t>
  </si>
  <si>
    <t>С уважением,</t>
  </si>
  <si>
    <t xml:space="preserve">директор </t>
  </si>
  <si>
    <t xml:space="preserve">генеральный директор </t>
  </si>
  <si>
    <t>Теске Вячеслав Владимирович</t>
  </si>
  <si>
    <t xml:space="preserve">
</t>
  </si>
  <si>
    <t xml:space="preserve">
</t>
  </si>
  <si>
    <t xml:space="preserve">              454080, г.Челябинск, Ленина проспект 89, офис 302, тел. 247-95-28,   8-922-231-42-99 www.les74.ru, srub74@bk.ru</t>
  </si>
  <si>
    <t xml:space="preserve">    454080, г.Челябинск, Ленина проспект 89, офис 302, тел. 247-95-28, 8-922-231-42-99 www.les74.ru, srub74@bk.ru</t>
  </si>
  <si>
    <t>менеджер по сбыту</t>
  </si>
  <si>
    <t>Сафронов Александр Сергеевич</t>
  </si>
  <si>
    <t>8-912-320-77-88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</si>
</sst>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-mmm\-yyyy"/>
    <numFmt numFmtId="165" formatCode="dd\ mmm\ yy"/>
    <numFmt numFmtId="166" formatCode="0.000"/>
    <numFmt numFmtId="167" formatCode="#,##0.000"/>
    <numFmt numFmtId="168" formatCode="0.0"/>
    <numFmt numFmtId="169" formatCode="0.0000"/>
    <numFmt numFmtId="170" formatCode="0.00000"/>
    <numFmt numFmtId="171" formatCode="#,##0.0000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.0000_р_._-;\-* #,##0.000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Monotype Corsiva"/>
      <family val="4"/>
    </font>
    <font>
      <b/>
      <i/>
      <u val="single"/>
      <sz val="22"/>
      <color indexed="20"/>
      <name val="Monotype Corsiva"/>
      <family val="4"/>
    </font>
    <font>
      <b/>
      <i/>
      <sz val="22"/>
      <color indexed="20"/>
      <name val="Monotype Corsiva"/>
      <family val="4"/>
    </font>
    <font>
      <sz val="12"/>
      <name val="Arial Narrow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 Cyr"/>
      <family val="2"/>
    </font>
    <font>
      <b/>
      <sz val="12"/>
      <name val="Arial Narrow"/>
      <family val="2"/>
    </font>
    <font>
      <b/>
      <sz val="10"/>
      <name val="Arial Cyr"/>
      <family val="0"/>
    </font>
    <font>
      <b/>
      <i/>
      <sz val="12"/>
      <name val="Garamond"/>
      <family val="1"/>
    </font>
    <font>
      <i/>
      <sz val="11"/>
      <color indexed="20"/>
      <name val="Monotype Corsiva"/>
      <family val="4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 applyProtection="1">
      <alignment horizontal="center"/>
      <protection locked="0"/>
    </xf>
    <xf numFmtId="0" fontId="9" fillId="8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8" borderId="11" xfId="0" applyFont="1" applyFill="1" applyBorder="1" applyAlignment="1">
      <alignment horizontal="center" vertical="center" wrapText="1"/>
    </xf>
    <xf numFmtId="3" fontId="9" fillId="8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0" borderId="29" xfId="42" applyFont="1" applyBorder="1" applyAlignment="1" applyProtection="1">
      <alignment horizontal="center" wrapText="1"/>
      <protection/>
    </xf>
    <xf numFmtId="0" fontId="12" fillId="0" borderId="29" xfId="42" applyFont="1" applyBorder="1" applyAlignment="1" applyProtection="1">
      <alignment horizontal="center"/>
      <protection/>
    </xf>
    <xf numFmtId="0" fontId="8" fillId="0" borderId="2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3</xdr:col>
      <xdr:colOff>219075</xdr:colOff>
      <xdr:row>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0</xdr:rowOff>
    </xdr:from>
    <xdr:to>
      <xdr:col>3</xdr:col>
      <xdr:colOff>676275</xdr:colOff>
      <xdr:row>0</xdr:row>
      <xdr:rowOff>647700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2228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zoomScalePageLayoutView="0" workbookViewId="0" topLeftCell="A10">
      <selection activeCell="E23" sqref="E23"/>
    </sheetView>
  </sheetViews>
  <sheetFormatPr defaultColWidth="9.00390625" defaultRowHeight="12.75"/>
  <cols>
    <col min="1" max="1" width="1.25" style="0" customWidth="1"/>
    <col min="2" max="2" width="11.625" style="0" customWidth="1"/>
    <col min="3" max="3" width="15.00390625" style="0" customWidth="1"/>
    <col min="4" max="4" width="19.875" style="0" customWidth="1"/>
    <col min="5" max="6" width="16.75390625" style="0" customWidth="1"/>
    <col min="7" max="7" width="16.125" style="0" customWidth="1"/>
  </cols>
  <sheetData>
    <row r="1" spans="2:8" ht="51" customHeight="1">
      <c r="B1" s="48" t="s">
        <v>46</v>
      </c>
      <c r="C1" s="48"/>
      <c r="D1" s="48" t="s">
        <v>48</v>
      </c>
      <c r="E1" s="48"/>
      <c r="F1" s="48"/>
      <c r="G1" s="48"/>
      <c r="H1" s="12"/>
    </row>
    <row r="2" spans="2:7" ht="16.5" customHeight="1">
      <c r="B2" s="5"/>
      <c r="C2" s="4"/>
      <c r="D2" s="5"/>
      <c r="E2" s="3"/>
      <c r="F2" s="2"/>
      <c r="G2" s="10"/>
    </row>
    <row r="3" spans="2:11" ht="35.25" customHeight="1" thickBot="1">
      <c r="B3" s="54" t="s">
        <v>40</v>
      </c>
      <c r="C3" s="55"/>
      <c r="D3" s="55"/>
      <c r="E3" s="55"/>
      <c r="F3" s="55"/>
      <c r="G3" s="55"/>
      <c r="K3" s="1"/>
    </row>
    <row r="4" spans="2:7" ht="50.25" customHeight="1" thickBot="1">
      <c r="B4" s="13" t="s">
        <v>5</v>
      </c>
      <c r="C4" s="13" t="s">
        <v>11</v>
      </c>
      <c r="D4" s="14" t="s">
        <v>2</v>
      </c>
      <c r="E4" s="14" t="s">
        <v>3</v>
      </c>
      <c r="F4" s="13" t="s">
        <v>12</v>
      </c>
      <c r="G4" s="13" t="s">
        <v>0</v>
      </c>
    </row>
    <row r="5" spans="2:7" ht="15.75">
      <c r="B5" s="56" t="s">
        <v>4</v>
      </c>
      <c r="C5" s="56"/>
      <c r="D5" s="56"/>
      <c r="E5" s="56"/>
      <c r="F5" s="56"/>
      <c r="G5" s="56"/>
    </row>
    <row r="6" spans="2:7" ht="15.75">
      <c r="B6" s="31" t="s">
        <v>1</v>
      </c>
      <c r="C6" s="32">
        <v>5.5</v>
      </c>
      <c r="D6" s="33">
        <v>7500</v>
      </c>
      <c r="E6" s="34">
        <f>0.08*0.08*3.14*D6</f>
        <v>150.72000000000003</v>
      </c>
      <c r="F6" s="35">
        <f>C6*D6</f>
        <v>41250</v>
      </c>
      <c r="G6" s="35">
        <f>C6*3000</f>
        <v>16500</v>
      </c>
    </row>
    <row r="7" spans="2:7" ht="15.75">
      <c r="B7" s="31" t="s">
        <v>6</v>
      </c>
      <c r="C7" s="32">
        <v>6.2</v>
      </c>
      <c r="D7" s="33">
        <v>7500</v>
      </c>
      <c r="E7" s="34">
        <f>0.08*0.08*3.14*D7</f>
        <v>150.72000000000003</v>
      </c>
      <c r="F7" s="35">
        <f>C7*D7</f>
        <v>46500</v>
      </c>
      <c r="G7" s="35">
        <f>C7*3000</f>
        <v>18600</v>
      </c>
    </row>
    <row r="8" spans="2:7" ht="15.75">
      <c r="B8" s="31" t="s">
        <v>7</v>
      </c>
      <c r="C8" s="32">
        <v>6.9</v>
      </c>
      <c r="D8" s="33">
        <v>7500</v>
      </c>
      <c r="E8" s="34">
        <f>0.08*0.08*3.14*D8</f>
        <v>150.72000000000003</v>
      </c>
      <c r="F8" s="35">
        <f>C8*D8</f>
        <v>51750</v>
      </c>
      <c r="G8" s="35">
        <f>C8*3000</f>
        <v>20700</v>
      </c>
    </row>
    <row r="9" spans="2:7" ht="16.5" thickBot="1">
      <c r="B9" s="31" t="s">
        <v>8</v>
      </c>
      <c r="C9" s="32">
        <v>7.6</v>
      </c>
      <c r="D9" s="33">
        <v>7500</v>
      </c>
      <c r="E9" s="34">
        <f>0.08*0.08*3.14*D9</f>
        <v>150.72000000000003</v>
      </c>
      <c r="F9" s="35">
        <f>C9*D9</f>
        <v>57000</v>
      </c>
      <c r="G9" s="35">
        <f>C9*3000</f>
        <v>22800</v>
      </c>
    </row>
    <row r="10" spans="2:7" ht="15.75">
      <c r="B10" s="56" t="s">
        <v>9</v>
      </c>
      <c r="C10" s="56"/>
      <c r="D10" s="56"/>
      <c r="E10" s="56"/>
      <c r="F10" s="56"/>
      <c r="G10" s="56"/>
    </row>
    <row r="11" spans="2:7" ht="15.75">
      <c r="B11" s="31" t="s">
        <v>1</v>
      </c>
      <c r="C11" s="32">
        <v>6.2</v>
      </c>
      <c r="D11" s="33">
        <v>8000</v>
      </c>
      <c r="E11" s="34">
        <f>0.09*0.09*3.14*D11</f>
        <v>203.47199999999998</v>
      </c>
      <c r="F11" s="35">
        <f>C11*D11</f>
        <v>49600</v>
      </c>
      <c r="G11" s="35">
        <f>C11*3500</f>
        <v>21700</v>
      </c>
    </row>
    <row r="12" spans="2:7" ht="15.75">
      <c r="B12" s="31" t="s">
        <v>6</v>
      </c>
      <c r="C12" s="36">
        <v>7</v>
      </c>
      <c r="D12" s="33">
        <v>8000</v>
      </c>
      <c r="E12" s="34">
        <f>0.09*0.09*3.14*D12</f>
        <v>203.47199999999998</v>
      </c>
      <c r="F12" s="35">
        <f>C12*D12</f>
        <v>56000</v>
      </c>
      <c r="G12" s="35">
        <f>C12*3500</f>
        <v>24500</v>
      </c>
    </row>
    <row r="13" spans="2:7" ht="15.75">
      <c r="B13" s="31" t="s">
        <v>7</v>
      </c>
      <c r="C13" s="32">
        <v>7.72</v>
      </c>
      <c r="D13" s="33">
        <v>8000</v>
      </c>
      <c r="E13" s="34">
        <f>0.09*0.09*3.14*D13</f>
        <v>203.47199999999998</v>
      </c>
      <c r="F13" s="35">
        <f>C13*D13</f>
        <v>61760</v>
      </c>
      <c r="G13" s="35">
        <f>C13*3500</f>
        <v>27020</v>
      </c>
    </row>
    <row r="14" spans="2:7" ht="16.5" thickBot="1">
      <c r="B14" s="31" t="s">
        <v>8</v>
      </c>
      <c r="C14" s="32">
        <v>8.55</v>
      </c>
      <c r="D14" s="33">
        <v>8000</v>
      </c>
      <c r="E14" s="34">
        <f>0.09*0.09*3.14*D14</f>
        <v>203.47199999999998</v>
      </c>
      <c r="F14" s="35">
        <f>C14*D14</f>
        <v>68400</v>
      </c>
      <c r="G14" s="35">
        <f>C14*3500</f>
        <v>29925.000000000004</v>
      </c>
    </row>
    <row r="15" spans="2:7" ht="15.75">
      <c r="B15" s="56" t="s">
        <v>10</v>
      </c>
      <c r="C15" s="56"/>
      <c r="D15" s="56"/>
      <c r="E15" s="56"/>
      <c r="F15" s="56"/>
      <c r="G15" s="56"/>
    </row>
    <row r="16" spans="2:7" ht="15.75">
      <c r="B16" s="31" t="s">
        <v>1</v>
      </c>
      <c r="C16" s="32">
        <v>6.87</v>
      </c>
      <c r="D16" s="33">
        <v>8500</v>
      </c>
      <c r="E16" s="34">
        <f>0.1*0.1*3.14*D16</f>
        <v>266.90000000000003</v>
      </c>
      <c r="F16" s="35">
        <f>C16*D16</f>
        <v>58395</v>
      </c>
      <c r="G16" s="35">
        <f>C16*4000</f>
        <v>27480</v>
      </c>
    </row>
    <row r="17" spans="2:7" ht="15.75">
      <c r="B17" s="31" t="s">
        <v>6</v>
      </c>
      <c r="C17" s="32">
        <v>7.75</v>
      </c>
      <c r="D17" s="33">
        <v>8500</v>
      </c>
      <c r="E17" s="34">
        <f>0.1*0.1*3.14*D17</f>
        <v>266.90000000000003</v>
      </c>
      <c r="F17" s="35">
        <f>C17*D17</f>
        <v>65875</v>
      </c>
      <c r="G17" s="35">
        <f>C17*4000</f>
        <v>31000</v>
      </c>
    </row>
    <row r="18" spans="2:7" ht="15.75">
      <c r="B18" s="31" t="s">
        <v>7</v>
      </c>
      <c r="C18" s="32">
        <v>8.62</v>
      </c>
      <c r="D18" s="33">
        <v>8500</v>
      </c>
      <c r="E18" s="34">
        <f>0.1*0.1*3.14*D18</f>
        <v>266.90000000000003</v>
      </c>
      <c r="F18" s="35">
        <f>C18*D18</f>
        <v>73270</v>
      </c>
      <c r="G18" s="35">
        <f>C18*4000</f>
        <v>34480</v>
      </c>
    </row>
    <row r="19" spans="2:7" ht="16.5" thickBot="1">
      <c r="B19" s="31" t="s">
        <v>8</v>
      </c>
      <c r="C19" s="32">
        <v>9.5</v>
      </c>
      <c r="D19" s="33">
        <v>8500</v>
      </c>
      <c r="E19" s="34">
        <f>0.1*0.1*3.14*D19</f>
        <v>266.90000000000003</v>
      </c>
      <c r="F19" s="35">
        <f>C19*D19</f>
        <v>80750</v>
      </c>
      <c r="G19" s="35">
        <f>C19*4000</f>
        <v>38000</v>
      </c>
    </row>
    <row r="20" spans="2:7" ht="16.5" thickBot="1">
      <c r="B20" s="57" t="s">
        <v>13</v>
      </c>
      <c r="C20" s="56"/>
      <c r="D20" s="57"/>
      <c r="E20" s="57"/>
      <c r="F20" s="57"/>
      <c r="G20" s="57"/>
    </row>
    <row r="21" spans="2:7" ht="16.5" thickBot="1">
      <c r="B21" s="37"/>
      <c r="C21" s="51" t="s">
        <v>14</v>
      </c>
      <c r="D21" s="49" t="s">
        <v>39</v>
      </c>
      <c r="E21" s="50"/>
      <c r="F21" s="38" t="s">
        <v>38</v>
      </c>
      <c r="G21" s="39"/>
    </row>
    <row r="22" spans="2:7" ht="15.75">
      <c r="B22" s="37"/>
      <c r="C22" s="52"/>
      <c r="D22" s="40">
        <v>220</v>
      </c>
      <c r="E22" s="41">
        <v>8700</v>
      </c>
      <c r="F22" s="42">
        <v>3500</v>
      </c>
      <c r="G22" s="37"/>
    </row>
    <row r="23" spans="2:7" ht="15.75">
      <c r="B23" s="37"/>
      <c r="C23" s="52"/>
      <c r="D23" s="31">
        <v>240</v>
      </c>
      <c r="E23" s="33">
        <v>9200</v>
      </c>
      <c r="F23" s="35">
        <v>3500</v>
      </c>
      <c r="G23" s="37"/>
    </row>
    <row r="24" spans="2:7" ht="15.75">
      <c r="B24" s="37"/>
      <c r="C24" s="52"/>
      <c r="D24" s="31">
        <v>260</v>
      </c>
      <c r="E24" s="33">
        <v>9800</v>
      </c>
      <c r="F24" s="35">
        <v>4000</v>
      </c>
      <c r="G24" s="37"/>
    </row>
    <row r="25" spans="2:7" ht="15.75">
      <c r="B25" s="37"/>
      <c r="C25" s="52"/>
      <c r="D25" s="31">
        <v>280</v>
      </c>
      <c r="E25" s="33">
        <v>10200</v>
      </c>
      <c r="F25" s="35">
        <v>4000</v>
      </c>
      <c r="G25" s="37"/>
    </row>
    <row r="26" spans="2:7" ht="16.5" thickBot="1">
      <c r="B26" s="43"/>
      <c r="C26" s="53"/>
      <c r="D26" s="44">
        <v>300</v>
      </c>
      <c r="E26" s="45">
        <v>10500</v>
      </c>
      <c r="F26" s="46">
        <v>4500</v>
      </c>
      <c r="G26" s="47"/>
    </row>
    <row r="27" spans="2:7" ht="15.75">
      <c r="B27" s="6"/>
      <c r="C27" s="6"/>
      <c r="D27" s="7"/>
      <c r="E27" s="8"/>
      <c r="F27" s="8"/>
      <c r="G27" s="9"/>
    </row>
    <row r="28" ht="18.75">
      <c r="B28" s="15" t="s">
        <v>42</v>
      </c>
    </row>
    <row r="29" spans="2:5" ht="18.75">
      <c r="B29" s="15" t="s">
        <v>44</v>
      </c>
      <c r="E29" s="15" t="s">
        <v>45</v>
      </c>
    </row>
    <row r="30" ht="18.75">
      <c r="B30" s="15"/>
    </row>
    <row r="31" spans="2:5" ht="18.75">
      <c r="B31" s="15" t="s">
        <v>50</v>
      </c>
      <c r="E31" s="15" t="s">
        <v>51</v>
      </c>
    </row>
    <row r="32" ht="18.75">
      <c r="B32" s="15" t="s">
        <v>52</v>
      </c>
    </row>
  </sheetData>
  <sheetProtection/>
  <mergeCells count="9">
    <mergeCell ref="D1:G1"/>
    <mergeCell ref="B1:C1"/>
    <mergeCell ref="D21:E21"/>
    <mergeCell ref="C21:C26"/>
    <mergeCell ref="B3:G3"/>
    <mergeCell ref="B5:G5"/>
    <mergeCell ref="B10:G10"/>
    <mergeCell ref="B15:G15"/>
    <mergeCell ref="B20:G20"/>
  </mergeCells>
  <printOptions/>
  <pageMargins left="0.35" right="0.41" top="0.4330708661417323" bottom="0.31496062992125984" header="0.2362204724409449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tabSelected="1" zoomScalePageLayoutView="0" workbookViewId="0" topLeftCell="A19">
      <selection activeCell="D45" sqref="D45:D48"/>
    </sheetView>
  </sheetViews>
  <sheetFormatPr defaultColWidth="9.00390625" defaultRowHeight="12.75"/>
  <cols>
    <col min="1" max="1" width="0.6171875" style="0" customWidth="1"/>
    <col min="2" max="2" width="10.375" style="0" customWidth="1"/>
    <col min="3" max="3" width="12.00390625" style="0" customWidth="1"/>
    <col min="4" max="4" width="12.25390625" style="0" customWidth="1"/>
    <col min="5" max="5" width="14.75390625" style="0" customWidth="1"/>
    <col min="6" max="6" width="15.875" style="0" customWidth="1"/>
    <col min="7" max="7" width="16.25390625" style="0" customWidth="1"/>
    <col min="8" max="8" width="15.875" style="0" customWidth="1"/>
  </cols>
  <sheetData>
    <row r="1" spans="2:8" ht="51.75" customHeight="1">
      <c r="B1" s="48" t="s">
        <v>47</v>
      </c>
      <c r="C1" s="48"/>
      <c r="D1" s="48"/>
      <c r="E1" s="48" t="s">
        <v>49</v>
      </c>
      <c r="F1" s="48"/>
      <c r="G1" s="48"/>
      <c r="H1" s="48"/>
    </row>
    <row r="3" spans="2:8" ht="36.75" customHeight="1" thickBot="1">
      <c r="B3" s="58" t="s">
        <v>41</v>
      </c>
      <c r="C3" s="59"/>
      <c r="D3" s="59"/>
      <c r="E3" s="59"/>
      <c r="F3" s="59"/>
      <c r="G3" s="59"/>
      <c r="H3" s="59"/>
    </row>
    <row r="4" spans="2:8" ht="95.25" thickBot="1">
      <c r="B4" s="11" t="s">
        <v>15</v>
      </c>
      <c r="C4" s="11" t="s">
        <v>5</v>
      </c>
      <c r="D4" s="11" t="s">
        <v>20</v>
      </c>
      <c r="E4" s="11" t="s">
        <v>22</v>
      </c>
      <c r="F4" s="11" t="s">
        <v>21</v>
      </c>
      <c r="G4" s="11" t="s">
        <v>23</v>
      </c>
      <c r="H4" s="11" t="s">
        <v>38</v>
      </c>
    </row>
    <row r="5" spans="2:8" ht="15.75">
      <c r="B5" s="60">
        <v>2.2</v>
      </c>
      <c r="C5" s="16" t="s">
        <v>16</v>
      </c>
      <c r="D5" s="61">
        <v>1500</v>
      </c>
      <c r="E5" s="17">
        <f>((3+3+4+4)*B5)*D5</f>
        <v>46200.00000000001</v>
      </c>
      <c r="F5" s="61">
        <v>2000</v>
      </c>
      <c r="G5" s="18">
        <f>((3+3+4+4)*B5)*F5</f>
        <v>61600.00000000001</v>
      </c>
      <c r="H5" s="19">
        <f>((3+3+4+4)*B5)*600</f>
        <v>18480.000000000004</v>
      </c>
    </row>
    <row r="6" spans="2:8" ht="15.75">
      <c r="B6" s="60"/>
      <c r="C6" s="16" t="s">
        <v>17</v>
      </c>
      <c r="D6" s="61"/>
      <c r="E6" s="20">
        <f>((4+4+4+4)*B5)*D5</f>
        <v>52800.00000000001</v>
      </c>
      <c r="F6" s="61"/>
      <c r="G6" s="21">
        <f>((4+4+4+4)*B5)*F5</f>
        <v>70400</v>
      </c>
      <c r="H6" s="22">
        <f>((4+4+4+4)*B5)*600</f>
        <v>21120</v>
      </c>
    </row>
    <row r="7" spans="2:8" ht="15.75">
      <c r="B7" s="60"/>
      <c r="C7" s="16" t="s">
        <v>18</v>
      </c>
      <c r="D7" s="61"/>
      <c r="E7" s="20">
        <f>((5+5+4+4)*B5)*D5</f>
        <v>59400</v>
      </c>
      <c r="F7" s="61"/>
      <c r="G7" s="21">
        <f>((5+5+4+4)*B5)*F5</f>
        <v>79200</v>
      </c>
      <c r="H7" s="22">
        <f>((5+5+4+4)*B5)*600</f>
        <v>23760</v>
      </c>
    </row>
    <row r="8" spans="2:8" ht="16.5" thickBot="1">
      <c r="B8" s="60"/>
      <c r="C8" s="23" t="s">
        <v>19</v>
      </c>
      <c r="D8" s="62"/>
      <c r="E8" s="24">
        <f>((5+5+5+5)*B5)*D5</f>
        <v>66000</v>
      </c>
      <c r="F8" s="62"/>
      <c r="G8" s="25">
        <f>((5+5+5+5)*B5)*F5</f>
        <v>88000</v>
      </c>
      <c r="H8" s="26">
        <f>((5+5+5+5)*B5)*600</f>
        <v>26400</v>
      </c>
    </row>
    <row r="9" spans="2:8" ht="15.75">
      <c r="B9" s="60"/>
      <c r="C9" s="27" t="s">
        <v>24</v>
      </c>
      <c r="D9" s="63">
        <v>1900</v>
      </c>
      <c r="E9" s="28">
        <f>((5+5+6+6)*B5)*D9</f>
        <v>91960.00000000001</v>
      </c>
      <c r="F9" s="63">
        <v>2400</v>
      </c>
      <c r="G9" s="29">
        <f>((5+5+6+6)*B5)*F9</f>
        <v>116160.00000000001</v>
      </c>
      <c r="H9" s="30">
        <f>((5+5+6+6)*B5)*800</f>
        <v>38720.00000000001</v>
      </c>
    </row>
    <row r="10" spans="2:8" ht="15.75">
      <c r="B10" s="60"/>
      <c r="C10" s="16" t="s">
        <v>25</v>
      </c>
      <c r="D10" s="61"/>
      <c r="E10" s="20">
        <f>((6+6+6+6)*B5)*D9</f>
        <v>100320.00000000001</v>
      </c>
      <c r="F10" s="61"/>
      <c r="G10" s="21">
        <f>((6+6+6+6)*B5)*F9</f>
        <v>126720.00000000001</v>
      </c>
      <c r="H10" s="22">
        <f>((6+6+6+6)*B5)*800</f>
        <v>42240</v>
      </c>
    </row>
    <row r="11" spans="2:8" ht="15.75">
      <c r="B11" s="60"/>
      <c r="C11" s="16" t="s">
        <v>26</v>
      </c>
      <c r="D11" s="61"/>
      <c r="E11" s="20">
        <f>((6+6+7+7)*B5)*D9</f>
        <v>108680</v>
      </c>
      <c r="F11" s="61"/>
      <c r="G11" s="21">
        <f>((6+6+7+7)*B5)*F9</f>
        <v>137280</v>
      </c>
      <c r="H11" s="22">
        <f>((6+6+7+7)*B5)*800</f>
        <v>45760</v>
      </c>
    </row>
    <row r="12" spans="2:8" ht="16.5" thickBot="1">
      <c r="B12" s="60"/>
      <c r="C12" s="23" t="s">
        <v>27</v>
      </c>
      <c r="D12" s="62"/>
      <c r="E12" s="24">
        <f>((7+7+7+7)*B5)*D9</f>
        <v>117040.00000000001</v>
      </c>
      <c r="F12" s="62"/>
      <c r="G12" s="25">
        <f>((7+7+7+7)*B5)*F9</f>
        <v>147840.00000000003</v>
      </c>
      <c r="H12" s="26">
        <f>((7+7+7+7)*B5)*800</f>
        <v>49280.00000000001</v>
      </c>
    </row>
    <row r="13" spans="2:8" ht="15.75">
      <c r="B13" s="60"/>
      <c r="C13" s="27" t="s">
        <v>28</v>
      </c>
      <c r="D13" s="63">
        <v>2200</v>
      </c>
      <c r="E13" s="28">
        <f>((7+7+8+8)*B5)*D13</f>
        <v>145200</v>
      </c>
      <c r="F13" s="63">
        <v>2500</v>
      </c>
      <c r="G13" s="29">
        <f>((7+7+8+8)*B5)*F13</f>
        <v>165000</v>
      </c>
      <c r="H13" s="30">
        <f>((7+7+8+8)*B5)*1000</f>
        <v>66000</v>
      </c>
    </row>
    <row r="14" spans="2:8" ht="15.75">
      <c r="B14" s="60"/>
      <c r="C14" s="16" t="s">
        <v>29</v>
      </c>
      <c r="D14" s="61"/>
      <c r="E14" s="20">
        <f>((8+8+8+8)*B5)*D13</f>
        <v>154880</v>
      </c>
      <c r="F14" s="61"/>
      <c r="G14" s="21">
        <f>((8+8+8+8)*B5)*F13</f>
        <v>176000</v>
      </c>
      <c r="H14" s="22">
        <f>((8+8+8+8)*B5)*1000</f>
        <v>70400</v>
      </c>
    </row>
    <row r="15" spans="2:8" ht="15.75">
      <c r="B15" s="60"/>
      <c r="C15" s="16" t="s">
        <v>30</v>
      </c>
      <c r="D15" s="61"/>
      <c r="E15" s="20">
        <f>((9+9+8+8)*B5)*D13</f>
        <v>164560.00000000003</v>
      </c>
      <c r="F15" s="61"/>
      <c r="G15" s="21">
        <f>((9+9+8+8)*B5)*F13</f>
        <v>187000.00000000003</v>
      </c>
      <c r="H15" s="22">
        <f>((9+9+8+8)*B5)*1000</f>
        <v>74800.00000000001</v>
      </c>
    </row>
    <row r="16" spans="2:8" ht="16.5" thickBot="1">
      <c r="B16" s="60"/>
      <c r="C16" s="23" t="s">
        <v>31</v>
      </c>
      <c r="D16" s="62"/>
      <c r="E16" s="24">
        <f>((9+9+9+9)*B5)*D13</f>
        <v>174240</v>
      </c>
      <c r="F16" s="62"/>
      <c r="G16" s="25">
        <f>((9+9+9+9)*B5)*F13</f>
        <v>198000</v>
      </c>
      <c r="H16" s="26">
        <f>((9+9+9+9)*B5)*1000</f>
        <v>79200</v>
      </c>
    </row>
    <row r="17" spans="2:8" ht="15.75">
      <c r="B17" s="60"/>
      <c r="C17" s="27" t="s">
        <v>32</v>
      </c>
      <c r="D17" s="63">
        <v>2600</v>
      </c>
      <c r="E17" s="28">
        <f>((9+9+10+10)*B5)*D17</f>
        <v>217360.00000000003</v>
      </c>
      <c r="F17" s="63">
        <v>3000</v>
      </c>
      <c r="G17" s="29">
        <f>((9+9+10+10)*B5)*F17</f>
        <v>250800.00000000003</v>
      </c>
      <c r="H17" s="30">
        <f>((9+9+10+10)*B5)*1200</f>
        <v>100320.00000000001</v>
      </c>
    </row>
    <row r="18" spans="2:8" ht="15.75">
      <c r="B18" s="60"/>
      <c r="C18" s="16" t="s">
        <v>33</v>
      </c>
      <c r="D18" s="61"/>
      <c r="E18" s="20">
        <f>((10+10+10+10)*B5)*D17</f>
        <v>228800</v>
      </c>
      <c r="F18" s="61"/>
      <c r="G18" s="21">
        <f>((10+10+10+10)*B5)*F17</f>
        <v>264000</v>
      </c>
      <c r="H18" s="22">
        <f>((10+10+10+10)*B5)*1200</f>
        <v>105600</v>
      </c>
    </row>
    <row r="19" spans="2:8" ht="15.75">
      <c r="B19" s="60"/>
      <c r="C19" s="16" t="s">
        <v>34</v>
      </c>
      <c r="D19" s="61"/>
      <c r="E19" s="20">
        <f>((10+10+11+11)*B5)*D17</f>
        <v>240240.00000000003</v>
      </c>
      <c r="F19" s="61"/>
      <c r="G19" s="21">
        <f>((10+10+11+11)*B5)*F17</f>
        <v>277200</v>
      </c>
      <c r="H19" s="22">
        <f>((10+10+11+11)*B5)*1200</f>
        <v>110880</v>
      </c>
    </row>
    <row r="20" spans="2:8" ht="15.75">
      <c r="B20" s="60"/>
      <c r="C20" s="16" t="s">
        <v>35</v>
      </c>
      <c r="D20" s="61"/>
      <c r="E20" s="20">
        <f>((11+11+11+11)*B5)*D17</f>
        <v>251680.00000000003</v>
      </c>
      <c r="F20" s="61"/>
      <c r="G20" s="21">
        <f>((11+11+11+11)*B5)*F17</f>
        <v>290400.00000000006</v>
      </c>
      <c r="H20" s="22">
        <f>((11+11+11+11)*B5)*1200</f>
        <v>116160.00000000001</v>
      </c>
    </row>
    <row r="21" spans="2:8" ht="15.75">
      <c r="B21" s="60"/>
      <c r="C21" s="16" t="s">
        <v>36</v>
      </c>
      <c r="D21" s="61"/>
      <c r="E21" s="20">
        <f>((11+11+12+12)*B5)*D17</f>
        <v>263120</v>
      </c>
      <c r="F21" s="61"/>
      <c r="G21" s="21">
        <f>((11+11+12+12)*B5)*F17</f>
        <v>303600</v>
      </c>
      <c r="H21" s="22">
        <f>((11+11+12+12)*B5)*1200</f>
        <v>121440</v>
      </c>
    </row>
    <row r="22" spans="2:8" ht="16.5" thickBot="1">
      <c r="B22" s="60"/>
      <c r="C22" s="23" t="s">
        <v>37</v>
      </c>
      <c r="D22" s="62"/>
      <c r="E22" s="24">
        <f>((12+12+12+12)*B5)*D17</f>
        <v>274560</v>
      </c>
      <c r="F22" s="62"/>
      <c r="G22" s="25">
        <f>((12+12+12+12)*B5)*F17</f>
        <v>316800</v>
      </c>
      <c r="H22" s="26">
        <f>((12+12+12+12)*B5)*1200</f>
        <v>126720.00000000001</v>
      </c>
    </row>
    <row r="23" spans="2:8" ht="15.75">
      <c r="B23" s="64">
        <v>2.5</v>
      </c>
      <c r="C23" s="27" t="s">
        <v>16</v>
      </c>
      <c r="D23" s="63">
        <v>1500</v>
      </c>
      <c r="E23" s="28">
        <f>((3+3+4+4)*B23)*D23</f>
        <v>52500</v>
      </c>
      <c r="F23" s="63">
        <v>2000</v>
      </c>
      <c r="G23" s="29">
        <f>((3+3+4+4)*B23)*F23</f>
        <v>70000</v>
      </c>
      <c r="H23" s="30">
        <f>((3+3+4+4)*B23)*600</f>
        <v>21000</v>
      </c>
    </row>
    <row r="24" spans="2:8" ht="15.75">
      <c r="B24" s="60"/>
      <c r="C24" s="16" t="s">
        <v>17</v>
      </c>
      <c r="D24" s="61"/>
      <c r="E24" s="20">
        <f>((4+4+4+4)*B23)*D23</f>
        <v>60000</v>
      </c>
      <c r="F24" s="61"/>
      <c r="G24" s="21">
        <f>((4+4+4+4)*B23)*F23</f>
        <v>80000</v>
      </c>
      <c r="H24" s="22">
        <f>((4+4+4+4)*B23)*600</f>
        <v>24000</v>
      </c>
    </row>
    <row r="25" spans="2:8" ht="15.75">
      <c r="B25" s="60"/>
      <c r="C25" s="16" t="s">
        <v>18</v>
      </c>
      <c r="D25" s="61"/>
      <c r="E25" s="20">
        <f>((5+5+4+4)*B23)*D23</f>
        <v>67500</v>
      </c>
      <c r="F25" s="61"/>
      <c r="G25" s="21">
        <f>((5+5+4+4)*B23)*F23</f>
        <v>90000</v>
      </c>
      <c r="H25" s="22">
        <f>((5+5+4+4)*B23)*600</f>
        <v>27000</v>
      </c>
    </row>
    <row r="26" spans="2:8" ht="16.5" thickBot="1">
      <c r="B26" s="60"/>
      <c r="C26" s="23" t="s">
        <v>19</v>
      </c>
      <c r="D26" s="62"/>
      <c r="E26" s="24">
        <f>((5+5+5+5)*B23)*D23</f>
        <v>75000</v>
      </c>
      <c r="F26" s="62"/>
      <c r="G26" s="25">
        <f>((5+5+5+5)*B23)*F23</f>
        <v>100000</v>
      </c>
      <c r="H26" s="26">
        <f>((5+5+5+5)*B23)*600</f>
        <v>30000</v>
      </c>
    </row>
    <row r="27" spans="2:8" ht="15.75">
      <c r="B27" s="60"/>
      <c r="C27" s="27" t="s">
        <v>24</v>
      </c>
      <c r="D27" s="63">
        <v>1900</v>
      </c>
      <c r="E27" s="28">
        <f>((5+5+6+6)*B23)*D27</f>
        <v>104500</v>
      </c>
      <c r="F27" s="63">
        <v>2400</v>
      </c>
      <c r="G27" s="29">
        <f>((5+5+6+6)*B23)*F27</f>
        <v>132000</v>
      </c>
      <c r="H27" s="30">
        <f>((5+5+6+6)*B23)*800</f>
        <v>44000</v>
      </c>
    </row>
    <row r="28" spans="2:8" ht="15.75">
      <c r="B28" s="60"/>
      <c r="C28" s="16" t="s">
        <v>25</v>
      </c>
      <c r="D28" s="61"/>
      <c r="E28" s="20">
        <f>((6+6+6+6)*B23)*D27</f>
        <v>114000</v>
      </c>
      <c r="F28" s="61"/>
      <c r="G28" s="21">
        <f>((6+6+6+6)*B23)*F27</f>
        <v>144000</v>
      </c>
      <c r="H28" s="22">
        <f>((6+6+6+6)*B23)*800</f>
        <v>48000</v>
      </c>
    </row>
    <row r="29" spans="2:8" ht="15.75">
      <c r="B29" s="60"/>
      <c r="C29" s="16" t="s">
        <v>26</v>
      </c>
      <c r="D29" s="61"/>
      <c r="E29" s="20">
        <f>((6+6+7+7)*B23)*D27</f>
        <v>123500</v>
      </c>
      <c r="F29" s="61"/>
      <c r="G29" s="21">
        <f>((6+6+7+7)*B23)*F27</f>
        <v>156000</v>
      </c>
      <c r="H29" s="22">
        <f>((6+6+7+7)*B23)*800</f>
        <v>52000</v>
      </c>
    </row>
    <row r="30" spans="2:8" ht="16.5" thickBot="1">
      <c r="B30" s="60"/>
      <c r="C30" s="23" t="s">
        <v>27</v>
      </c>
      <c r="D30" s="62"/>
      <c r="E30" s="24">
        <f>((7+7+7+7)*B23)*D27</f>
        <v>133000</v>
      </c>
      <c r="F30" s="62"/>
      <c r="G30" s="25">
        <f>((7+7+7+7)*B23)*F27</f>
        <v>168000</v>
      </c>
      <c r="H30" s="26">
        <f>((7+7+7+7)*B23)*800</f>
        <v>56000</v>
      </c>
    </row>
    <row r="31" spans="2:8" ht="15.75">
      <c r="B31" s="60"/>
      <c r="C31" s="27" t="s">
        <v>28</v>
      </c>
      <c r="D31" s="63">
        <v>2200</v>
      </c>
      <c r="E31" s="28">
        <f>((7+7+8+8)*B23)*D31</f>
        <v>165000</v>
      </c>
      <c r="F31" s="63">
        <v>2500</v>
      </c>
      <c r="G31" s="29">
        <f>((7+7+8+8)*B23)*F31</f>
        <v>187500</v>
      </c>
      <c r="H31" s="30">
        <f>((7+7+8+8)*B23)*1000</f>
        <v>75000</v>
      </c>
    </row>
    <row r="32" spans="2:8" ht="15.75">
      <c r="B32" s="60"/>
      <c r="C32" s="16" t="s">
        <v>29</v>
      </c>
      <c r="D32" s="61"/>
      <c r="E32" s="20">
        <f>((8+8+8+8)*B23)*D31</f>
        <v>176000</v>
      </c>
      <c r="F32" s="61"/>
      <c r="G32" s="21">
        <f>((8+8+8+8)*B23)*F31</f>
        <v>200000</v>
      </c>
      <c r="H32" s="22">
        <f>((8+8+8+8)*B23)*1000</f>
        <v>80000</v>
      </c>
    </row>
    <row r="33" spans="2:8" ht="15.75">
      <c r="B33" s="60"/>
      <c r="C33" s="16" t="s">
        <v>30</v>
      </c>
      <c r="D33" s="61"/>
      <c r="E33" s="20">
        <f>((9+9+8+8)*B23)*D31</f>
        <v>187000</v>
      </c>
      <c r="F33" s="61"/>
      <c r="G33" s="21">
        <f>((9+9+8+8)*B23)*F31</f>
        <v>212500</v>
      </c>
      <c r="H33" s="22">
        <f>((9+9+8+8)*B23)*1000</f>
        <v>85000</v>
      </c>
    </row>
    <row r="34" spans="2:8" ht="16.5" thickBot="1">
      <c r="B34" s="60"/>
      <c r="C34" s="23" t="s">
        <v>31</v>
      </c>
      <c r="D34" s="62"/>
      <c r="E34" s="24">
        <f>((9+9+9+9)*B23)*D31</f>
        <v>198000</v>
      </c>
      <c r="F34" s="62"/>
      <c r="G34" s="25">
        <f>((9+9+9+9)*B23)*F31</f>
        <v>225000</v>
      </c>
      <c r="H34" s="26">
        <f>((9+9+9+9)*B23)*1000</f>
        <v>90000</v>
      </c>
    </row>
    <row r="35" spans="2:8" ht="15.75">
      <c r="B35" s="60"/>
      <c r="C35" s="27" t="s">
        <v>32</v>
      </c>
      <c r="D35" s="63">
        <v>2600</v>
      </c>
      <c r="E35" s="28">
        <f>((9+9+10+10)*B23)*D35</f>
        <v>247000</v>
      </c>
      <c r="F35" s="63">
        <v>3000</v>
      </c>
      <c r="G35" s="29">
        <f>((9+9+10+10)*B23)*F35</f>
        <v>285000</v>
      </c>
      <c r="H35" s="30">
        <f>((9+9+10+10)*B23)*1200</f>
        <v>114000</v>
      </c>
    </row>
    <row r="36" spans="2:8" ht="15.75">
      <c r="B36" s="60"/>
      <c r="C36" s="16" t="s">
        <v>33</v>
      </c>
      <c r="D36" s="61"/>
      <c r="E36" s="20">
        <f>((10+10+10+10)*B23)*D35</f>
        <v>260000</v>
      </c>
      <c r="F36" s="61"/>
      <c r="G36" s="21">
        <f>((10+10+10+10)*B23)*F35</f>
        <v>300000</v>
      </c>
      <c r="H36" s="22">
        <f>((10+10+10+10)*B23)*1200</f>
        <v>120000</v>
      </c>
    </row>
    <row r="37" spans="2:8" ht="15.75">
      <c r="B37" s="60"/>
      <c r="C37" s="16" t="s">
        <v>34</v>
      </c>
      <c r="D37" s="61"/>
      <c r="E37" s="20">
        <f>((10+10+11+11)*B23)*D35</f>
        <v>273000</v>
      </c>
      <c r="F37" s="61"/>
      <c r="G37" s="21">
        <f>((10+10+11+11)*B23)*F35</f>
        <v>315000</v>
      </c>
      <c r="H37" s="22">
        <f>((10+10+11+11)*B23)*1200</f>
        <v>126000</v>
      </c>
    </row>
    <row r="38" spans="2:8" ht="15.75">
      <c r="B38" s="60"/>
      <c r="C38" s="16" t="s">
        <v>35</v>
      </c>
      <c r="D38" s="61"/>
      <c r="E38" s="20">
        <f>((11+11+11+11)*B23)*D35</f>
        <v>286000</v>
      </c>
      <c r="F38" s="61"/>
      <c r="G38" s="21">
        <f>((11+11+11+11)*B23)*F35</f>
        <v>330000</v>
      </c>
      <c r="H38" s="22">
        <f>((11+11+11+11)*B23)*1200</f>
        <v>132000</v>
      </c>
    </row>
    <row r="39" spans="2:8" ht="15.75">
      <c r="B39" s="60"/>
      <c r="C39" s="16" t="s">
        <v>36</v>
      </c>
      <c r="D39" s="61"/>
      <c r="E39" s="20">
        <f>((11+11+12+12)*B23)*D35</f>
        <v>299000</v>
      </c>
      <c r="F39" s="61"/>
      <c r="G39" s="21">
        <f>((11+11+12+12)*B23)*F35</f>
        <v>345000</v>
      </c>
      <c r="H39" s="22">
        <f>((11+11+12+12)*B23)*1200</f>
        <v>138000</v>
      </c>
    </row>
    <row r="40" spans="2:8" ht="16.5" thickBot="1">
      <c r="B40" s="65"/>
      <c r="C40" s="23" t="s">
        <v>37</v>
      </c>
      <c r="D40" s="62"/>
      <c r="E40" s="24">
        <f>((12+12+12+12)*B23)*D35</f>
        <v>312000</v>
      </c>
      <c r="F40" s="62"/>
      <c r="G40" s="25">
        <f>((12+12+12+12)*B23)*F35</f>
        <v>360000</v>
      </c>
      <c r="H40" s="26">
        <f>((12+12+12+12)*B23)*1200</f>
        <v>144000</v>
      </c>
    </row>
    <row r="41" spans="2:8" ht="15.75">
      <c r="B41" s="64">
        <v>3</v>
      </c>
      <c r="C41" s="27" t="s">
        <v>16</v>
      </c>
      <c r="D41" s="63">
        <v>1500</v>
      </c>
      <c r="E41" s="28">
        <f>((3+3+4+4)*B41)*D41</f>
        <v>63000</v>
      </c>
      <c r="F41" s="63">
        <v>2000</v>
      </c>
      <c r="G41" s="29">
        <f>((3+3+4+4)*B41)*F41</f>
        <v>84000</v>
      </c>
      <c r="H41" s="30">
        <f>((3+3+4+4)*B41)*600</f>
        <v>25200</v>
      </c>
    </row>
    <row r="42" spans="2:8" ht="15.75">
      <c r="B42" s="60"/>
      <c r="C42" s="16" t="s">
        <v>17</v>
      </c>
      <c r="D42" s="61"/>
      <c r="E42" s="20">
        <f>((4+4+4+4)*B41)*D41</f>
        <v>72000</v>
      </c>
      <c r="F42" s="61"/>
      <c r="G42" s="21">
        <f>((4+4+4+4)*B41)*F41</f>
        <v>96000</v>
      </c>
      <c r="H42" s="22">
        <f>((4+4+4+4)*B41)*600</f>
        <v>28800</v>
      </c>
    </row>
    <row r="43" spans="2:8" ht="15.75">
      <c r="B43" s="60"/>
      <c r="C43" s="16" t="s">
        <v>18</v>
      </c>
      <c r="D43" s="61"/>
      <c r="E43" s="20">
        <f>((5+5+4+4)*B41)*D41</f>
        <v>81000</v>
      </c>
      <c r="F43" s="61"/>
      <c r="G43" s="21">
        <f>((5+5+4+4)*B41)*F41</f>
        <v>108000</v>
      </c>
      <c r="H43" s="22">
        <f>((5+5+4+4)*B41)*600</f>
        <v>32400</v>
      </c>
    </row>
    <row r="44" spans="2:8" ht="16.5" thickBot="1">
      <c r="B44" s="60"/>
      <c r="C44" s="23" t="s">
        <v>19</v>
      </c>
      <c r="D44" s="62"/>
      <c r="E44" s="24">
        <f>((5+5+5+5)*B41)*D41</f>
        <v>90000</v>
      </c>
      <c r="F44" s="62"/>
      <c r="G44" s="25">
        <f>((5+5+5+5)*B41)*F41</f>
        <v>120000</v>
      </c>
      <c r="H44" s="26">
        <f>((5+5+5+5)*B41)*600</f>
        <v>36000</v>
      </c>
    </row>
    <row r="45" spans="2:8" ht="15.75">
      <c r="B45" s="60"/>
      <c r="C45" s="27" t="s">
        <v>24</v>
      </c>
      <c r="D45" s="63">
        <v>1900</v>
      </c>
      <c r="E45" s="28">
        <f>((5+5+6+6)*B41)*D45</f>
        <v>125400</v>
      </c>
      <c r="F45" s="63">
        <v>2400</v>
      </c>
      <c r="G45" s="29">
        <f>((5+5+6+6)*B41)*F45</f>
        <v>158400</v>
      </c>
      <c r="H45" s="30">
        <f>((5+5+6+6)*B41)*800</f>
        <v>52800</v>
      </c>
    </row>
    <row r="46" spans="2:8" ht="15.75">
      <c r="B46" s="60"/>
      <c r="C46" s="16" t="s">
        <v>25</v>
      </c>
      <c r="D46" s="61"/>
      <c r="E46" s="20">
        <f>((6+6+6+6)*B41)*D45</f>
        <v>136800</v>
      </c>
      <c r="F46" s="61"/>
      <c r="G46" s="21">
        <f>((6+6+6+6)*B41)*F45</f>
        <v>172800</v>
      </c>
      <c r="H46" s="22">
        <f>((6+6+6+6)*B41)*800</f>
        <v>57600</v>
      </c>
    </row>
    <row r="47" spans="2:8" ht="15.75">
      <c r="B47" s="60"/>
      <c r="C47" s="16" t="s">
        <v>26</v>
      </c>
      <c r="D47" s="61"/>
      <c r="E47" s="20">
        <f>((6+6+7+7)*B41)*D45</f>
        <v>148200</v>
      </c>
      <c r="F47" s="61"/>
      <c r="G47" s="21">
        <f>((6+6+7+7)*B41)*F45</f>
        <v>187200</v>
      </c>
      <c r="H47" s="22">
        <f>((6+6+7+7)*B41)*800</f>
        <v>62400</v>
      </c>
    </row>
    <row r="48" spans="2:8" ht="16.5" thickBot="1">
      <c r="B48" s="60"/>
      <c r="C48" s="23" t="s">
        <v>27</v>
      </c>
      <c r="D48" s="62"/>
      <c r="E48" s="24">
        <f>((7+7+7+7)*B41)*D45</f>
        <v>159600</v>
      </c>
      <c r="F48" s="62"/>
      <c r="G48" s="25">
        <f>((7+7+7+7)*B41)*F45</f>
        <v>201600</v>
      </c>
      <c r="H48" s="26">
        <f>((7+7+7+7)*B41)*800</f>
        <v>67200</v>
      </c>
    </row>
    <row r="49" spans="2:8" ht="15.75">
      <c r="B49" s="60"/>
      <c r="C49" s="27" t="s">
        <v>28</v>
      </c>
      <c r="D49" s="63">
        <v>2200</v>
      </c>
      <c r="E49" s="28">
        <f>((7+7+8+8)*B41)*D49</f>
        <v>198000</v>
      </c>
      <c r="F49" s="63">
        <v>2500</v>
      </c>
      <c r="G49" s="29">
        <f>((7+7+8+8)*B41)*F49</f>
        <v>225000</v>
      </c>
      <c r="H49" s="30">
        <f>((7+7+8+8)*B41)*1000</f>
        <v>90000</v>
      </c>
    </row>
    <row r="50" spans="2:8" ht="15.75">
      <c r="B50" s="60"/>
      <c r="C50" s="16" t="s">
        <v>29</v>
      </c>
      <c r="D50" s="61"/>
      <c r="E50" s="20">
        <f>((8+8+8+8)*B41)*D49</f>
        <v>211200</v>
      </c>
      <c r="F50" s="61"/>
      <c r="G50" s="21">
        <f>((8+8+8+8)*B41)*F49</f>
        <v>240000</v>
      </c>
      <c r="H50" s="22">
        <f>((8+8+8+8)*B41)*1000</f>
        <v>96000</v>
      </c>
    </row>
    <row r="51" spans="2:8" ht="15.75">
      <c r="B51" s="60"/>
      <c r="C51" s="16" t="s">
        <v>30</v>
      </c>
      <c r="D51" s="61"/>
      <c r="E51" s="20">
        <f>((9+9+8+8)*B41)*D49</f>
        <v>224400</v>
      </c>
      <c r="F51" s="61"/>
      <c r="G51" s="21">
        <f>((9+9+8+8)*B41)*F49</f>
        <v>255000</v>
      </c>
      <c r="H51" s="22">
        <f>((9+9+8+8)*B41)*1000</f>
        <v>102000</v>
      </c>
    </row>
    <row r="52" spans="2:8" ht="16.5" thickBot="1">
      <c r="B52" s="60"/>
      <c r="C52" s="23" t="s">
        <v>31</v>
      </c>
      <c r="D52" s="62"/>
      <c r="E52" s="24">
        <f>((9+9+9+9)*B41)*D49</f>
        <v>237600</v>
      </c>
      <c r="F52" s="62"/>
      <c r="G52" s="25">
        <f>((9+9+9+9)*B41)*F49</f>
        <v>270000</v>
      </c>
      <c r="H52" s="26">
        <f>((9+9+9+9)*B41)*1000</f>
        <v>108000</v>
      </c>
    </row>
    <row r="53" spans="2:8" ht="15.75">
      <c r="B53" s="60"/>
      <c r="C53" s="27" t="s">
        <v>32</v>
      </c>
      <c r="D53" s="63">
        <v>2600</v>
      </c>
      <c r="E53" s="28">
        <f>((9+9+10+10)*B41)*D53</f>
        <v>296400</v>
      </c>
      <c r="F53" s="63">
        <v>3000</v>
      </c>
      <c r="G53" s="29">
        <f>((9+9+10+10)*B41)*F53</f>
        <v>342000</v>
      </c>
      <c r="H53" s="30">
        <f>((9+9+10+10)*B41)*1200</f>
        <v>136800</v>
      </c>
    </row>
    <row r="54" spans="2:8" ht="15.75">
      <c r="B54" s="60"/>
      <c r="C54" s="16" t="s">
        <v>33</v>
      </c>
      <c r="D54" s="61"/>
      <c r="E54" s="20">
        <f>((10+10+10+10)*B41)*D53</f>
        <v>312000</v>
      </c>
      <c r="F54" s="61"/>
      <c r="G54" s="21">
        <f>((10+10+10+10)*B41)*F53</f>
        <v>360000</v>
      </c>
      <c r="H54" s="22">
        <f>((10+10+10+10)*B41)*1200</f>
        <v>144000</v>
      </c>
    </row>
    <row r="55" spans="2:8" ht="15.75">
      <c r="B55" s="60"/>
      <c r="C55" s="16" t="s">
        <v>34</v>
      </c>
      <c r="D55" s="61"/>
      <c r="E55" s="20">
        <f>((10+10+11+11)*B41)*D53</f>
        <v>327600</v>
      </c>
      <c r="F55" s="61"/>
      <c r="G55" s="21">
        <f>((10+10+11+11)*B41)*F53</f>
        <v>378000</v>
      </c>
      <c r="H55" s="22">
        <f>((10+10+11+11)*B41)*1200</f>
        <v>151200</v>
      </c>
    </row>
    <row r="56" spans="2:8" ht="15.75">
      <c r="B56" s="60"/>
      <c r="C56" s="16" t="s">
        <v>35</v>
      </c>
      <c r="D56" s="61"/>
      <c r="E56" s="20">
        <f>((11+11+11+11)*B41)*D53</f>
        <v>343200</v>
      </c>
      <c r="F56" s="61"/>
      <c r="G56" s="21">
        <f>((11+11+11+11)*B41)*F53</f>
        <v>396000</v>
      </c>
      <c r="H56" s="22">
        <f>((11+11+11+11)*B41)*1200</f>
        <v>158400</v>
      </c>
    </row>
    <row r="57" spans="2:8" ht="15.75">
      <c r="B57" s="60"/>
      <c r="C57" s="16" t="s">
        <v>36</v>
      </c>
      <c r="D57" s="61"/>
      <c r="E57" s="20">
        <f>((11+11+12+12)*B41)*D53</f>
        <v>358800</v>
      </c>
      <c r="F57" s="61"/>
      <c r="G57" s="21">
        <f>((11+11+12+12)*B41)*F53</f>
        <v>414000</v>
      </c>
      <c r="H57" s="22">
        <f>((11+11+12+12)*B41)*1200</f>
        <v>165600</v>
      </c>
    </row>
    <row r="58" spans="2:8" ht="16.5" thickBot="1">
      <c r="B58" s="65"/>
      <c r="C58" s="23" t="s">
        <v>37</v>
      </c>
      <c r="D58" s="62"/>
      <c r="E58" s="24">
        <f>((12+12+12+12)*B41)*D53</f>
        <v>374400</v>
      </c>
      <c r="F58" s="62"/>
      <c r="G58" s="25">
        <f>((12+12+12+12)*B41)*F53</f>
        <v>432000</v>
      </c>
      <c r="H58" s="26">
        <f>((12+12+12+12)*B41)*1200</f>
        <v>172800</v>
      </c>
    </row>
    <row r="61" ht="18.75">
      <c r="B61" s="15" t="s">
        <v>42</v>
      </c>
    </row>
    <row r="62" spans="2:6" ht="18.75">
      <c r="B62" s="15" t="s">
        <v>43</v>
      </c>
      <c r="F62" s="15" t="s">
        <v>45</v>
      </c>
    </row>
    <row r="63" ht="18.75">
      <c r="B63" s="15"/>
    </row>
    <row r="64" spans="2:6" ht="18.75">
      <c r="B64" s="15" t="s">
        <v>50</v>
      </c>
      <c r="F64" s="15" t="s">
        <v>51</v>
      </c>
    </row>
    <row r="65" ht="18.75">
      <c r="B65" s="15" t="s">
        <v>52</v>
      </c>
    </row>
  </sheetData>
  <sheetProtection/>
  <mergeCells count="30">
    <mergeCell ref="F35:F40"/>
    <mergeCell ref="B41:B58"/>
    <mergeCell ref="D41:D44"/>
    <mergeCell ref="F41:F44"/>
    <mergeCell ref="D45:D48"/>
    <mergeCell ref="F45:F48"/>
    <mergeCell ref="D49:D52"/>
    <mergeCell ref="F49:F52"/>
    <mergeCell ref="D53:D58"/>
    <mergeCell ref="F53:F58"/>
    <mergeCell ref="D17:D22"/>
    <mergeCell ref="F17:F22"/>
    <mergeCell ref="B23:B40"/>
    <mergeCell ref="D23:D26"/>
    <mergeCell ref="F23:F26"/>
    <mergeCell ref="D27:D30"/>
    <mergeCell ref="F27:F30"/>
    <mergeCell ref="D31:D34"/>
    <mergeCell ref="F31:F34"/>
    <mergeCell ref="D35:D40"/>
    <mergeCell ref="E1:H1"/>
    <mergeCell ref="B1:D1"/>
    <mergeCell ref="B3:H3"/>
    <mergeCell ref="B5:B22"/>
    <mergeCell ref="D5:D8"/>
    <mergeCell ref="F5:F8"/>
    <mergeCell ref="D9:D12"/>
    <mergeCell ref="F9:F12"/>
    <mergeCell ref="D13:D16"/>
    <mergeCell ref="F13:F16"/>
  </mergeCells>
  <printOptions/>
  <pageMargins left="0.37" right="0.33" top="0.75" bottom="0.75" header="0.29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Сафронов</cp:lastModifiedBy>
  <cp:lastPrinted>2012-05-15T10:24:53Z</cp:lastPrinted>
  <dcterms:created xsi:type="dcterms:W3CDTF">2004-11-18T09:44:43Z</dcterms:created>
  <dcterms:modified xsi:type="dcterms:W3CDTF">2012-10-23T12:44:13Z</dcterms:modified>
  <cp:category/>
  <cp:version/>
  <cp:contentType/>
  <cp:contentStatus/>
</cp:coreProperties>
</file>