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16" windowWidth="17400" windowHeight="11430" tabRatio="772" activeTab="0"/>
  </bookViews>
  <sheets>
    <sheet name="Бетон " sheetId="1" r:id="rId1"/>
    <sheet name="Стеновые блоки и плитка" sheetId="2" r:id="rId2"/>
    <sheet name="Песок строительный" sheetId="3" r:id="rId3"/>
    <sheet name="Сухие строительные смеси" sheetId="4" r:id="rId4"/>
    <sheet name="Полистиролбетон" sheetId="5" r:id="rId5"/>
    <sheet name="ЖБИ" sheetId="6" r:id="rId6"/>
    <sheet name="ТОПЛИВО" sheetId="7" r:id="rId7"/>
  </sheets>
  <definedNames>
    <definedName name="_xlnm.Print_Area" localSheetId="0">'Бетон '!$B$1:$V$38</definedName>
    <definedName name="_xlnm.Print_Area" localSheetId="5">'ЖБИ'!$A$1:$H$85</definedName>
    <definedName name="_xlnm.Print_Area" localSheetId="2">'Песок строительный'!$A$1:$F$36</definedName>
    <definedName name="_xlnm.Print_Area" localSheetId="4">'Полистиролбетон'!$A$1:$E$65</definedName>
    <definedName name="_xlnm.Print_Area" localSheetId="1">'Стеновые блоки и плитка'!$A$1:$V$77</definedName>
    <definedName name="_xlnm.Print_Area" localSheetId="3">'Сухие строительные смеси'!$A$1:$E$49</definedName>
    <definedName name="_xlnm.Print_Area" localSheetId="6">'ТОПЛИВО'!$A$1:$G$38</definedName>
  </definedNames>
  <calcPr fullCalcOnLoad="1"/>
</workbook>
</file>

<file path=xl/sharedStrings.xml><?xml version="1.0" encoding="utf-8"?>
<sst xmlns="http://schemas.openxmlformats.org/spreadsheetml/2006/main" count="1062" uniqueCount="376">
  <si>
    <t>М - 4</t>
  </si>
  <si>
    <t>Раствор</t>
  </si>
  <si>
    <t>М - 200</t>
  </si>
  <si>
    <t>М - 150</t>
  </si>
  <si>
    <t xml:space="preserve">М - 100 </t>
  </si>
  <si>
    <t>М - 75</t>
  </si>
  <si>
    <t>М - 50</t>
  </si>
  <si>
    <t>М - 300</t>
  </si>
  <si>
    <t>D600</t>
  </si>
  <si>
    <t>D400</t>
  </si>
  <si>
    <t>D200</t>
  </si>
  <si>
    <t>D150</t>
  </si>
  <si>
    <t>Полистиролбетон товарный</t>
  </si>
  <si>
    <t>М - 400</t>
  </si>
  <si>
    <t>М - 350</t>
  </si>
  <si>
    <t>М - 250</t>
  </si>
  <si>
    <t>марка продукции</t>
  </si>
  <si>
    <t>наименование продукции</t>
  </si>
  <si>
    <t>Утверждаю:</t>
  </si>
  <si>
    <t>Президент ООО "Корпорация "Маяк"</t>
  </si>
  <si>
    <t>Цена руб./м3, в т.ч. НДС</t>
  </si>
  <si>
    <t>БИК 046577674</t>
  </si>
  <si>
    <t xml:space="preserve">Реквизиты банка: </t>
  </si>
  <si>
    <t xml:space="preserve">ИНН 6658170059/КПП 665801001 </t>
  </si>
  <si>
    <t>Телефон отдела продаж: </t>
  </si>
  <si>
    <t>Р/с 40702810616480046127</t>
  </si>
  <si>
    <t>К/с 30101810500000000674</t>
  </si>
  <si>
    <t>Уральский банк ОАО "СБЕРБАНКА РОССИИ" г. Екатеринбург</t>
  </si>
  <si>
    <t>Цены в прайс-листе указаны без учета транспортных расходов</t>
  </si>
  <si>
    <t>Блоки полистролбетонные</t>
  </si>
  <si>
    <t xml:space="preserve">400х400х200 </t>
  </si>
  <si>
    <t>600х300х200</t>
  </si>
  <si>
    <t>м3</t>
  </si>
  <si>
    <t>Адрес центрального офиса: 620014, г. Екатеринбург, Радищева 28</t>
  </si>
  <si>
    <t>ПСБ-блок</t>
  </si>
  <si>
    <t>Ед. изм.</t>
  </si>
  <si>
    <t>ПСБ-раствор</t>
  </si>
  <si>
    <t>мешок 25 кг.</t>
  </si>
  <si>
    <t>Наименование продукции</t>
  </si>
  <si>
    <t>Марка</t>
  </si>
  <si>
    <t>Размер, мм</t>
  </si>
  <si>
    <t>Перемычки самонесущие армированные</t>
  </si>
  <si>
    <t>Перемычка ПБЛ 11-1</t>
  </si>
  <si>
    <t>Перемычка ПБЛ 19-1</t>
  </si>
  <si>
    <t>Перемычка ПБЛ 22-1</t>
  </si>
  <si>
    <t>Перемычка ПБЛ 25-1</t>
  </si>
  <si>
    <t>Перемычка ПБЛ 14-1</t>
  </si>
  <si>
    <t>____________________Коньков Т.В.</t>
  </si>
  <si>
    <t>Хранение купленной продукции бесплатно "До востребования" (не более трех календарных месяцев)</t>
  </si>
  <si>
    <t>шт.</t>
  </si>
  <si>
    <t>М50</t>
  </si>
  <si>
    <t>М75</t>
  </si>
  <si>
    <t>М100</t>
  </si>
  <si>
    <t>М125</t>
  </si>
  <si>
    <t>М150</t>
  </si>
  <si>
    <t>Блоки вентиляционные вибропрессованные</t>
  </si>
  <si>
    <t>400х200х200</t>
  </si>
  <si>
    <t xml:space="preserve">Кирпич полуторный </t>
  </si>
  <si>
    <t>250х120х88</t>
  </si>
  <si>
    <t>290х220х50</t>
  </si>
  <si>
    <t>300х300х30</t>
  </si>
  <si>
    <t>Кирпич бетонный вибропрессованный</t>
  </si>
  <si>
    <t>Железобетонные изделия</t>
  </si>
  <si>
    <t>ФБС 6-3-6</t>
  </si>
  <si>
    <t>ФБС 6-4-6</t>
  </si>
  <si>
    <t>ФБС 6-5-6</t>
  </si>
  <si>
    <t>ФБС 6-6-6</t>
  </si>
  <si>
    <t>Объем, м3</t>
  </si>
  <si>
    <t>Масса, т.</t>
  </si>
  <si>
    <t>КС 10-9</t>
  </si>
  <si>
    <t>1,0</t>
  </si>
  <si>
    <t>0,40</t>
  </si>
  <si>
    <t>КС 15-9</t>
  </si>
  <si>
    <t>КЦД 10</t>
  </si>
  <si>
    <t>КЦД 15</t>
  </si>
  <si>
    <t xml:space="preserve">Кольцо колодца </t>
  </si>
  <si>
    <t xml:space="preserve">Крышка колодца </t>
  </si>
  <si>
    <t>КЦП 1-15-2</t>
  </si>
  <si>
    <t>КЦП 1-10-2</t>
  </si>
  <si>
    <t>Перемычка брусковая</t>
  </si>
  <si>
    <t>2ПБ 13-37-п</t>
  </si>
  <si>
    <t>2ПБ 13-1-п</t>
  </si>
  <si>
    <t>2ПБ 19-3-п</t>
  </si>
  <si>
    <t>2ПБ 22-3-п</t>
  </si>
  <si>
    <t>2ПБ 25-3-п</t>
  </si>
  <si>
    <t>3ПБ 13-37-п</t>
  </si>
  <si>
    <t>3ПБ 16-37-п</t>
  </si>
  <si>
    <t>3ПБ 18-8-п</t>
  </si>
  <si>
    <t>3ПБ 18-37-п</t>
  </si>
  <si>
    <t>3ПБ 21-8-п</t>
  </si>
  <si>
    <t>3ПБ 25-8-п</t>
  </si>
  <si>
    <t>3ПБ 27-8-п</t>
  </si>
  <si>
    <t>2ПБ 10-1-п</t>
  </si>
  <si>
    <t>Прочие изделия</t>
  </si>
  <si>
    <t>Ограждение балкона</t>
  </si>
  <si>
    <t>ФБС 9-3-6</t>
  </si>
  <si>
    <t>ФБС 9-4-6</t>
  </si>
  <si>
    <t>ФБС 9-5-6</t>
  </si>
  <si>
    <t>ФБС 9-6-6</t>
  </si>
  <si>
    <t>ФБС 12-3-6</t>
  </si>
  <si>
    <t>ФБС 12-4-6</t>
  </si>
  <si>
    <t>ФБС 12-5-6</t>
  </si>
  <si>
    <t>ФБС 12-6-6</t>
  </si>
  <si>
    <t>ФБС 24-3-6</t>
  </si>
  <si>
    <t>ФБС 24-4-6</t>
  </si>
  <si>
    <t>ФБС 24-5-6</t>
  </si>
  <si>
    <t>ФБС 24-6-6</t>
  </si>
  <si>
    <t>Блок фундаментный</t>
  </si>
  <si>
    <t>Плита днища колодца</t>
  </si>
  <si>
    <t>Блоки фундаментные ГОСТ 13579-78</t>
  </si>
  <si>
    <t xml:space="preserve">0,146 </t>
  </si>
  <si>
    <t>0,70</t>
  </si>
  <si>
    <t>1,30</t>
  </si>
  <si>
    <t>0,008</t>
  </si>
  <si>
    <t>0,02</t>
  </si>
  <si>
    <t>0,010</t>
  </si>
  <si>
    <t>0,05</t>
  </si>
  <si>
    <t>0,04</t>
  </si>
  <si>
    <t>0,03</t>
  </si>
  <si>
    <t>0,10</t>
  </si>
  <si>
    <t>Перемычки брусковые ГОСТ 948-84-2</t>
  </si>
  <si>
    <t>0,048</t>
  </si>
  <si>
    <t>0,12</t>
  </si>
  <si>
    <t>Элементы колодцев ГОСТ 8020-90</t>
  </si>
  <si>
    <t>М200</t>
  </si>
  <si>
    <t>При объемах предусмотрены скидки</t>
  </si>
  <si>
    <t>полистиролбетонные блоки, товарный  полистиролбетон и изделия из него</t>
  </si>
  <si>
    <t>D450</t>
  </si>
  <si>
    <t>Стоимость доставки продукции за город - 30 руб./км в т.ч. НДС</t>
  </si>
  <si>
    <t>Бордюр тротуарный серый</t>
  </si>
  <si>
    <t>Бордюр дорожный серый</t>
  </si>
  <si>
    <t>М300</t>
  </si>
  <si>
    <t>М - 450</t>
  </si>
  <si>
    <t>Известковый раствор на песке</t>
  </si>
  <si>
    <t xml:space="preserve">Плитка тротуарная вибролитье терракотовая </t>
  </si>
  <si>
    <t>Плитка тротуарная вибролитье серая армированная</t>
  </si>
  <si>
    <t>кв.м.</t>
  </si>
  <si>
    <t>Стойка флага (закладные заказчика)</t>
  </si>
  <si>
    <t>Камни (блоки) стеновые перегородочные пустотелые</t>
  </si>
  <si>
    <t>Камни (блоки) стеновые перегородочные, изделия вибропрессованные</t>
  </si>
  <si>
    <t>Стеновой блок КСП-ПС 90</t>
  </si>
  <si>
    <t>Стеновой блок КСП-ПС 200</t>
  </si>
  <si>
    <t xml:space="preserve">Возможна погрешность суммы оплаты счета не более +/- 10 руб. при заказе не менее 100 ед. </t>
  </si>
  <si>
    <t>390х90х188</t>
  </si>
  <si>
    <t>D300</t>
  </si>
  <si>
    <t>Полистиролбетон товарный (фасованный)</t>
  </si>
  <si>
    <t>Вентблок КСВ-ПС-1   1-канальный</t>
  </si>
  <si>
    <t>Вентблок КСВ-ПС-2   2-канальный</t>
  </si>
  <si>
    <t>390х190х188</t>
  </si>
  <si>
    <t>Цена руб., в т.ч. НДС</t>
  </si>
  <si>
    <t>Залоговая стоимость поддона 250 руб. в т.ч. НДС</t>
  </si>
  <si>
    <t>Стоимость мешка для раствора - 20 руб в т.ч. НДС</t>
  </si>
  <si>
    <t>Кирпич одинарный</t>
  </si>
  <si>
    <t>250х120х65</t>
  </si>
  <si>
    <t>БР 1000-300-150</t>
  </si>
  <si>
    <t>М250</t>
  </si>
  <si>
    <t>Минимальная время заказа автотранспорта 4 часа.</t>
  </si>
  <si>
    <t>Плитка тротуарная вибролитье красная армированная</t>
  </si>
  <si>
    <t>БР 1000-220-75</t>
  </si>
  <si>
    <t>Стоимость доставки продукции автомобилем Камаз - 1050 руб./час в т.ч. НДС</t>
  </si>
  <si>
    <t>Стоимость доставки продукции автомобилем Газель 400 руб/час в т.ч. НДС</t>
  </si>
  <si>
    <t>1500х250х200</t>
  </si>
  <si>
    <t>1600х250х200</t>
  </si>
  <si>
    <t>1800х250х200</t>
  </si>
  <si>
    <t>1900х250х200</t>
  </si>
  <si>
    <t>2200х250х200</t>
  </si>
  <si>
    <t>3200х250х200</t>
  </si>
  <si>
    <t>1800х120х200</t>
  </si>
  <si>
    <t>2200х120х200</t>
  </si>
  <si>
    <t>1500х120х200</t>
  </si>
  <si>
    <t xml:space="preserve">Перемычка ПБЛ </t>
  </si>
  <si>
    <t>1100х200х200</t>
  </si>
  <si>
    <t>1400х200х200</t>
  </si>
  <si>
    <t>1900х200х200</t>
  </si>
  <si>
    <t>2200х200х200</t>
  </si>
  <si>
    <t>2500х200х200</t>
  </si>
  <si>
    <t>Топливо печное</t>
  </si>
  <si>
    <t>плотность</t>
  </si>
  <si>
    <t>Цена руб./м2, в т.ч. НДС</t>
  </si>
  <si>
    <t>Цена руб./ед, в т.ч. НДС</t>
  </si>
  <si>
    <t>Топливо печное бытовое (масло пиролизное)</t>
  </si>
  <si>
    <t>ТПБ</t>
  </si>
  <si>
    <t>литр</t>
  </si>
  <si>
    <t>тонна</t>
  </si>
  <si>
    <t>Прочее</t>
  </si>
  <si>
    <t>Сажа пиролизная</t>
  </si>
  <si>
    <t>Металлолом (проволока металлокорд) валом не прессованный</t>
  </si>
  <si>
    <t>Емкость пластиковая на 1000 литров</t>
  </si>
  <si>
    <t>Емкость пластиковая на 200 литров</t>
  </si>
  <si>
    <t>Тара мягкая мешок (биг-бэг) 1м3</t>
  </si>
  <si>
    <t>Стоимость доставки продукции по городу Екатеринбургу - 1200 руб./час.</t>
  </si>
  <si>
    <t>Песок для строительных работ ГОСТ 8736-93</t>
  </si>
  <si>
    <t>Минимальная время заказа по доставки груза на ул. Краснолесье и в мк-н Академический - 3 часа.</t>
  </si>
  <si>
    <t>Услуги</t>
  </si>
  <si>
    <t>ед.</t>
  </si>
  <si>
    <t xml:space="preserve"> ед.</t>
  </si>
  <si>
    <t>Перекачка из/в тару клиента (емкость от 1000 литров)</t>
  </si>
  <si>
    <t>Перекачка из/в тару клиента (емкость до 1000 литров)</t>
  </si>
  <si>
    <t>Переработка давальческого сырья</t>
  </si>
  <si>
    <t>Сухие строительные смеси</t>
  </si>
  <si>
    <t>ПОЛЫ - ГОСТ 31358-2007 "Смеси сухие строительные напольные на цементном вяжущем"</t>
  </si>
  <si>
    <t>КЛЕЯ - ГОСТ - Р 56387 - 2015 (вводится с 01.11.2015г.), ГОСТ 31357-2007 (Общие технические условия)</t>
  </si>
  <si>
    <t>ШТУКАТУРКИ - ГОСТ 31357-Общие технические условия</t>
  </si>
  <si>
    <t>Штукатурка для внутренних работ</t>
  </si>
  <si>
    <t xml:space="preserve">Штукатурка фасадная </t>
  </si>
  <si>
    <t>Штукатурка декоративная "Короед" (2-2,5 мм)</t>
  </si>
  <si>
    <t>Клей базовый</t>
  </si>
  <si>
    <t xml:space="preserve">Клей фасадный стандарт </t>
  </si>
  <si>
    <t xml:space="preserve">Клей плиточный усиленный </t>
  </si>
  <si>
    <t xml:space="preserve">Клей универсальный </t>
  </si>
  <si>
    <t>Стяжка пола, основа</t>
  </si>
  <si>
    <t>Стяжка для пола, кровли универсальная</t>
  </si>
  <si>
    <t xml:space="preserve">Тонкий пол </t>
  </si>
  <si>
    <t>Стоимость простоя транспорта более 1 часа - 1050 руб./час в т.ч. НДС</t>
  </si>
  <si>
    <t>Изображение</t>
  </si>
  <si>
    <t>e-mail:</t>
  </si>
  <si>
    <t>Сайт:</t>
  </si>
  <si>
    <t>Бетон В22,5 W6</t>
  </si>
  <si>
    <t xml:space="preserve">                             Утверждаю:</t>
  </si>
  <si>
    <t xml:space="preserve">                             __________________Коньков Т.В.</t>
  </si>
  <si>
    <t>Бетон В7,5 W6</t>
  </si>
  <si>
    <t>Бетон В12,5 W6</t>
  </si>
  <si>
    <t>Бетон В15 W6</t>
  </si>
  <si>
    <t>Бетон В20 W6</t>
  </si>
  <si>
    <t>на товарные бетоны и растворы ГОСТ 7473-2010 и ГОСТ 28013-98</t>
  </si>
  <si>
    <t>1ПБ 10-1</t>
  </si>
  <si>
    <t>1ПБ 13-1</t>
  </si>
  <si>
    <t>При 100% предоплате</t>
  </si>
  <si>
    <t>Вентблок КСВ-ПС-1/16   1-канальный</t>
  </si>
  <si>
    <t>Вентблок КСВ-ПС-2/16   2-канальный</t>
  </si>
  <si>
    <t>Вентблок КСВ-ПС-3/16   3-канальный</t>
  </si>
  <si>
    <t>440х220х160</t>
  </si>
  <si>
    <t>660х220х160</t>
  </si>
  <si>
    <t>Условия оплаты.</t>
  </si>
  <si>
    <t>наливной</t>
  </si>
  <si>
    <t>договорная</t>
  </si>
  <si>
    <t>Ровнитель пола</t>
  </si>
  <si>
    <t>Минимальное время заказа по доставке груза на ул. Краснолесье и в мк-н Академический - 3 часа.</t>
  </si>
  <si>
    <t>Минимальное время заказа автомобиля Газель - 3 часа.</t>
  </si>
  <si>
    <t>Минимальное время заказа большегрузного автотранспорта - 4 часа.</t>
  </si>
  <si>
    <t>Цена оптовая, без учета марок изделия</t>
  </si>
  <si>
    <t>При объемах свыше 10000 л предусмотрены скидки до 15%</t>
  </si>
  <si>
    <t>от 100 тн до 500 тн</t>
  </si>
  <si>
    <t>от 1 тн до 100 тн</t>
  </si>
  <si>
    <t>500-1000 тн в месяц</t>
  </si>
  <si>
    <t>свыше 1000 тн  в месяц</t>
  </si>
  <si>
    <t>Песок обогащенный (отмытый)  М кр 2.0 - 2.5  самовывоз (карьер Высокая Степь)</t>
  </si>
  <si>
    <t>Полусферы 400-300</t>
  </si>
  <si>
    <t>Полусферы 500-250</t>
  </si>
  <si>
    <t xml:space="preserve">тн </t>
  </si>
  <si>
    <t>Песок обогащенный (отмытый) М кр 2.0-2.5  со склада ООО "Корпорация маяк"</t>
  </si>
  <si>
    <t>М - 100</t>
  </si>
  <si>
    <t>Под заказ возможно изготовление данной продукции в цвете.</t>
  </si>
  <si>
    <t>Возможные цвета: терракот, голубой, темно-серый</t>
  </si>
  <si>
    <t>В связи с изготовлением продукции по технологии вибропрессования, цвета готовой продукции ненасыщенны</t>
  </si>
  <si>
    <t>Бетон В30 W6</t>
  </si>
  <si>
    <r>
      <t xml:space="preserve">Стоимость доставки песка с КСП "Высокая степь" до г. Екатеринбурга (20 тн) - </t>
    </r>
    <r>
      <rPr>
        <b/>
        <sz val="10"/>
        <rFont val="Times New Roman"/>
        <family val="1"/>
      </rPr>
      <t>470 руб/тн</t>
    </r>
    <r>
      <rPr>
        <sz val="10"/>
        <rFont val="Times New Roman"/>
        <family val="1"/>
      </rPr>
      <t>, в том числе НДС (автомашина МАЗ с прицепом)</t>
    </r>
  </si>
  <si>
    <t>D500</t>
  </si>
  <si>
    <t xml:space="preserve">Раствор </t>
  </si>
  <si>
    <t>Со склада ООО "Корпорация "Маяк"</t>
  </si>
  <si>
    <t>Со склада ООО " Карьер строительных песков "Высокая степь"</t>
  </si>
  <si>
    <t>Песчано-гравийная смесь</t>
  </si>
  <si>
    <t>Доставка от пункта г. Екатеринбург ул.Вонсовского, 1:</t>
  </si>
  <si>
    <t>от 30м3</t>
  </si>
  <si>
    <t xml:space="preserve">Цена розн. руб./шт, в т.ч. НДС </t>
  </si>
  <si>
    <t xml:space="preserve">Цена опт. руб./шт, в т.ч. НДС </t>
  </si>
  <si>
    <t xml:space="preserve">Цена руб./шт, в т.ч. НДС  крупный опт  </t>
  </si>
  <si>
    <t>Цена руб./шт, в т.ч. НДС            розн</t>
  </si>
  <si>
    <t>Цена руб./шт, в т.ч. НДС опт от 25 шт     *)</t>
  </si>
  <si>
    <t xml:space="preserve">Цена руб./шт, в т.ч. НДС опт от 50 шт   *)  </t>
  </si>
  <si>
    <t>розница, шт</t>
  </si>
  <si>
    <t xml:space="preserve"> опт, шт</t>
  </si>
  <si>
    <t xml:space="preserve">крупный опт, шт </t>
  </si>
  <si>
    <t>от 9000</t>
  </si>
  <si>
    <t>от 1 до 1800</t>
  </si>
  <si>
    <t>от 1800 до 9000</t>
  </si>
  <si>
    <t>от 1 до 864</t>
  </si>
  <si>
    <t>от 864 до 4320</t>
  </si>
  <si>
    <t>от 4320</t>
  </si>
  <si>
    <t>от 1 до 1080</t>
  </si>
  <si>
    <t>от 1080 до 5400</t>
  </si>
  <si>
    <t>от 5400</t>
  </si>
  <si>
    <t>от 1 до 648</t>
  </si>
  <si>
    <t>от 648 до 3240</t>
  </si>
  <si>
    <t>от 3240</t>
  </si>
  <si>
    <t>от 1 до 3000</t>
  </si>
  <si>
    <t>от 3000 до 15000</t>
  </si>
  <si>
    <t>от 15000</t>
  </si>
  <si>
    <t>от 1 до 2700</t>
  </si>
  <si>
    <t>от 2700 до 13500</t>
  </si>
  <si>
    <t>от 13500</t>
  </si>
  <si>
    <t>Себестоимость 1 кг</t>
  </si>
  <si>
    <t>Себестоимость 25 кг</t>
  </si>
  <si>
    <t>Наценка</t>
  </si>
  <si>
    <t xml:space="preserve">наценка </t>
  </si>
  <si>
    <t>себестоимость без ндс</t>
  </si>
  <si>
    <t>Реклмендемая  Цена ПЭО</t>
  </si>
  <si>
    <t>Плитка кипичик как в июльском прайсе</t>
  </si>
  <si>
    <t>2ПБ 16-1-п</t>
  </si>
  <si>
    <t>Бетон В25 W6</t>
  </si>
  <si>
    <t>Бетон В35 W6</t>
  </si>
  <si>
    <t>Вода горячая - 500 руб/м3  с ндс</t>
  </si>
  <si>
    <t>Ремонтная смесь гипсовая</t>
  </si>
  <si>
    <t xml:space="preserve"> __________________Коньков Т.В.</t>
  </si>
  <si>
    <t>Себестоимость без НДС</t>
  </si>
  <si>
    <t xml:space="preserve">на отсеве подвижность П3-П5 </t>
  </si>
  <si>
    <t xml:space="preserve">Раствор на отсеве на стяжку </t>
  </si>
  <si>
    <t>от30м3</t>
  </si>
  <si>
    <t>Раствор на отсеве</t>
  </si>
  <si>
    <t xml:space="preserve">Раствор на песке кладочный </t>
  </si>
  <si>
    <t xml:space="preserve">Раствор на песке </t>
  </si>
  <si>
    <t>Цены указаны на условиях 100% предоплаты. В случае отгрузки в кредит, учитывается текущая банковская ставка 20% годовых</t>
  </si>
  <si>
    <t>При заявке на изготовление БСГ или раствора при темературе на улице ниже -20 С удорожание продукции на 100 руб./куб</t>
  </si>
  <si>
    <t>Стоимость доставки автобетоносмесителем  с загрузкой до 6 м3 - 2700 руб./рейс в т.ч. НДС</t>
  </si>
  <si>
    <t>Стоимость доставки автобетоносмесителем  с загрузкой до 7 м3 - 3150 руб./рейс в т.ч. НДС</t>
  </si>
  <si>
    <t>Стоимость доставки автобетоносмесителем  с загрузкой до 8 м3 - 3600 руб./рейс в т.ч. НДС</t>
  </si>
  <si>
    <r>
      <t>Стоимость простоя транспорта более 1 часа -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1000 руб./час в т.ч. НДС</t>
    </r>
  </si>
  <si>
    <t xml:space="preserve">наценка к цене крупный опт </t>
  </si>
  <si>
    <t>Цена Бетон-Град</t>
  </si>
  <si>
    <t>Цена Ман бетон</t>
  </si>
  <si>
    <t>Цена розница Мастер Марио</t>
  </si>
  <si>
    <t>Цена Бетон 196</t>
  </si>
  <si>
    <t>Среднерыночная</t>
  </si>
  <si>
    <t>Стоимость доставки продукции автомобилем 14 т. - 1000 руб./час в т.ч. НДС</t>
  </si>
  <si>
    <t>Стоимость доставки продукции автомобилем 20 т. - 1200 руб./час в т.ч. НДС</t>
  </si>
  <si>
    <t>Стоимость доставки продукции за город - 35 руб./км в т.ч. НДС</t>
  </si>
  <si>
    <t>Минимаьная стоимость рейса 2700 руб/м3, в том числе НДС</t>
  </si>
  <si>
    <t>Цена МАЯК руб./м3, в т.ч. НДС</t>
  </si>
  <si>
    <t>Мониторин Пузановой розница</t>
  </si>
  <si>
    <r>
      <t xml:space="preserve">Среднерыночная цена </t>
    </r>
    <r>
      <rPr>
        <b/>
        <sz val="14"/>
        <rFont val="Times New Roman"/>
        <family val="1"/>
      </rPr>
      <t>розница К</t>
    </r>
    <r>
      <rPr>
        <b/>
        <sz val="12"/>
        <rFont val="Times New Roman"/>
        <family val="1"/>
      </rPr>
      <t>июцен</t>
    </r>
  </si>
  <si>
    <t>старый прайс</t>
  </si>
  <si>
    <t>Средний рынко</t>
  </si>
  <si>
    <t>Разница между ср рынком и нашей розницей</t>
  </si>
  <si>
    <t>Средний рынок</t>
  </si>
  <si>
    <t>от 30м3 в месяц</t>
  </si>
  <si>
    <t>до 30м3 в месяц</t>
  </si>
  <si>
    <t xml:space="preserve">Цена МАЯК руб./м3, в т.ч. НДС </t>
  </si>
  <si>
    <t>до 50м3 в месяц</t>
  </si>
  <si>
    <t>50-200м3 в месяц</t>
  </si>
  <si>
    <t>от 200м3 в месяц</t>
  </si>
  <si>
    <t xml:space="preserve">Цена руб./м3 КРУПНЫЙ ОПТ, в т.ч. НДС </t>
  </si>
  <si>
    <t xml:space="preserve">Цена руб./м3, ОПТ в т.ч. НДС </t>
  </si>
  <si>
    <t xml:space="preserve">Цена руб./м3 РОЗНИЦА, в т.ч. НДС </t>
  </si>
  <si>
    <t>розница, шт      в месяц</t>
  </si>
  <si>
    <t xml:space="preserve"> опт, шт в месяц</t>
  </si>
  <si>
    <t>крупный опт, шт в месяц</t>
  </si>
  <si>
    <t>от 1 до 3000 шт. в месяц</t>
  </si>
  <si>
    <t>от 3000 до 15000 шт. в месяц</t>
  </si>
  <si>
    <t>от 15000 шт. в месяц</t>
  </si>
  <si>
    <t>от 1 до 2700 шт. в месяц</t>
  </si>
  <si>
    <t>от 2700 до 13500 шт. в месяц</t>
  </si>
  <si>
    <t>свыше 13500 шт. в месяц</t>
  </si>
  <si>
    <t>mayak-ural@mail.ru</t>
  </si>
  <si>
    <t>тел.  89022580812</t>
  </si>
  <si>
    <t>Адрес  отдела продаж</t>
  </si>
  <si>
    <t xml:space="preserve">Адрес бухгалтерии:  620014, г. Екатеринбург, Радищева 28                            </t>
  </si>
  <si>
    <t>Наталья Георгиевна</t>
  </si>
  <si>
    <t>(343) 206-08-12         Наталья Георгиевна</t>
  </si>
  <si>
    <t xml:space="preserve">http://mayak-ural96.ru/ </t>
  </si>
  <si>
    <t>Адрес  офиса: г. Екатеринбург, ул.А.Вонсовского 1А</t>
  </si>
  <si>
    <t>офис 417</t>
  </si>
  <si>
    <t>(343) 206-08-12   Наталья Георгиевна</t>
  </si>
  <si>
    <t>(343) 206-08-12</t>
  </si>
  <si>
    <t>mayak-ural.ru</t>
  </si>
  <si>
    <t>Наталья Георг.</t>
  </si>
  <si>
    <t xml:space="preserve"> т.206-08-12         </t>
  </si>
  <si>
    <t>НАТАЛЬЯ   ГЕОРГИЕВНА</t>
  </si>
  <si>
    <t>mayak-ural.blizko.ru</t>
  </si>
  <si>
    <t xml:space="preserve">Наталья </t>
  </si>
  <si>
    <t>Стоимость доставки продукции автомобилем Газель 450 руб/час в т.ч. НДС</t>
  </si>
  <si>
    <t>Коньков Т.В.</t>
  </si>
  <si>
    <t>Бетон товарный c ПМД  прайс МАЯК с 01.01.2018</t>
  </si>
  <si>
    <t>ул.Академика Вонсовского 1А</t>
  </si>
  <si>
    <t xml:space="preserve">ул.Академика Вонсовского 1 а  </t>
  </si>
  <si>
    <t>Штукатурка  гипсовая для руч. и маш. Нанесен</t>
  </si>
  <si>
    <t>ПРАЙС-ЛИСТ от 01.02.2018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</si>
</sst>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"/>
    <numFmt numFmtId="175" formatCode="#,##0.000"/>
    <numFmt numFmtId="176" formatCode="#,##0.0"/>
    <numFmt numFmtId="177" formatCode="0.00000000"/>
    <numFmt numFmtId="178" formatCode="0.0000000"/>
    <numFmt numFmtId="179" formatCode="0.000000"/>
    <numFmt numFmtId="180" formatCode="0.0000"/>
    <numFmt numFmtId="181" formatCode="0.000000000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1"/>
      <color indexed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12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u val="single"/>
      <sz val="8"/>
      <color indexed="36"/>
      <name val="Arial"/>
      <family val="2"/>
    </font>
    <font>
      <u val="single"/>
      <sz val="14"/>
      <color indexed="12"/>
      <name val="Times New Roman"/>
      <family val="1"/>
    </font>
    <font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18" fillId="0" borderId="0" xfId="42" applyAlignment="1" applyProtection="1">
      <alignment horizontal="left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42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1" fillId="0" borderId="0" xfId="42" applyFont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2" fontId="16" fillId="0" borderId="10" xfId="0" applyNumberFormat="1" applyFont="1" applyBorder="1" applyAlignment="1">
      <alignment horizontal="center"/>
    </xf>
    <xf numFmtId="0" fontId="16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7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8" fillId="0" borderId="0" xfId="42" applyBorder="1" applyAlignment="1" applyProtection="1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2" fontId="2" fillId="0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0" fillId="0" borderId="0" xfId="42" applyFont="1" applyBorder="1" applyAlignment="1" applyProtection="1">
      <alignment vertical="center"/>
      <protection/>
    </xf>
    <xf numFmtId="0" fontId="21" fillId="0" borderId="0" xfId="42" applyFont="1" applyAlignment="1" applyProtection="1">
      <alignment horizontal="left"/>
      <protection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/>
    </xf>
    <xf numFmtId="43" fontId="2" fillId="0" borderId="10" xfId="60" applyFont="1" applyBorder="1" applyAlignment="1">
      <alignment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/>
    </xf>
    <xf numFmtId="1" fontId="16" fillId="33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/>
    </xf>
    <xf numFmtId="174" fontId="5" fillId="0" borderId="0" xfId="0" applyNumberFormat="1" applyFont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173" fontId="23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3" fontId="2" fillId="35" borderId="10" xfId="60" applyFont="1" applyFill="1" applyBorder="1" applyAlignment="1">
      <alignment/>
    </xf>
    <xf numFmtId="43" fontId="2" fillId="0" borderId="0" xfId="60" applyFont="1" applyAlignment="1">
      <alignment/>
    </xf>
    <xf numFmtId="0" fontId="27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4" fontId="2" fillId="35" borderId="13" xfId="0" applyNumberFormat="1" applyFont="1" applyFill="1" applyBorder="1" applyAlignment="1">
      <alignment/>
    </xf>
    <xf numFmtId="4" fontId="26" fillId="35" borderId="13" xfId="0" applyNumberFormat="1" applyFont="1" applyFill="1" applyBorder="1" applyAlignment="1">
      <alignment/>
    </xf>
    <xf numFmtId="0" fontId="5" fillId="0" borderId="31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4" fontId="2" fillId="33" borderId="4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18" fillId="0" borderId="0" xfId="42" applyAlignment="1" applyProtection="1">
      <alignment/>
      <protection/>
    </xf>
    <xf numFmtId="0" fontId="9" fillId="0" borderId="0" xfId="0" applyFont="1" applyAlignment="1">
      <alignment/>
    </xf>
    <xf numFmtId="0" fontId="29" fillId="0" borderId="0" xfId="42" applyFont="1" applyBorder="1" applyAlignment="1" applyProtection="1">
      <alignment vertical="center"/>
      <protection/>
    </xf>
    <xf numFmtId="0" fontId="30" fillId="0" borderId="0" xfId="42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 wrapText="1"/>
    </xf>
    <xf numFmtId="0" fontId="22" fillId="0" borderId="21" xfId="0" applyFont="1" applyBorder="1" applyAlignment="1">
      <alignment horizontal="center" wrapText="1" shrinkToFit="1"/>
    </xf>
    <xf numFmtId="0" fontId="22" fillId="0" borderId="13" xfId="0" applyFont="1" applyBorder="1" applyAlignment="1">
      <alignment horizontal="center" wrapText="1" shrinkToFit="1"/>
    </xf>
    <xf numFmtId="0" fontId="22" fillId="0" borderId="19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6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1819275</xdr:colOff>
      <xdr:row>2</xdr:row>
      <xdr:rowOff>28575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1</xdr:col>
      <xdr:colOff>1819275</xdr:colOff>
      <xdr:row>2</xdr:row>
      <xdr:rowOff>28575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152400</xdr:rowOff>
    </xdr:from>
    <xdr:to>
      <xdr:col>1</xdr:col>
      <xdr:colOff>1971675</xdr:colOff>
      <xdr:row>2</xdr:row>
      <xdr:rowOff>180975</xdr:rowOff>
    </xdr:to>
    <xdr:pic>
      <xdr:nvPicPr>
        <xdr:cNvPr id="3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52400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19050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19050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0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19050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1895475</xdr:colOff>
      <xdr:row>3</xdr:row>
      <xdr:rowOff>19050</xdr:rowOff>
    </xdr:to>
    <xdr:pic>
      <xdr:nvPicPr>
        <xdr:cNvPr id="3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0</xdr:rowOff>
    </xdr:to>
    <xdr:pic>
      <xdr:nvPicPr>
        <xdr:cNvPr id="4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19050</xdr:rowOff>
    </xdr:to>
    <xdr:pic>
      <xdr:nvPicPr>
        <xdr:cNvPr id="5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1895475</xdr:colOff>
      <xdr:row>3</xdr:row>
      <xdr:rowOff>19050</xdr:rowOff>
    </xdr:to>
    <xdr:pic>
      <xdr:nvPicPr>
        <xdr:cNvPr id="6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0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19050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1895475</xdr:colOff>
      <xdr:row>3</xdr:row>
      <xdr:rowOff>19050</xdr:rowOff>
    </xdr:to>
    <xdr:pic>
      <xdr:nvPicPr>
        <xdr:cNvPr id="3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0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3</xdr:row>
      <xdr:rowOff>19050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1895475</xdr:colOff>
      <xdr:row>3</xdr:row>
      <xdr:rowOff>9525</xdr:rowOff>
    </xdr:to>
    <xdr:pic>
      <xdr:nvPicPr>
        <xdr:cNvPr id="3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838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1543050</xdr:colOff>
      <xdr:row>2</xdr:row>
      <xdr:rowOff>142875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85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1543050</xdr:colOff>
      <xdr:row>3</xdr:row>
      <xdr:rowOff>0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3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52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1809750</xdr:colOff>
      <xdr:row>2</xdr:row>
      <xdr:rowOff>161925</xdr:rowOff>
    </xdr:to>
    <xdr:pic>
      <xdr:nvPicPr>
        <xdr:cNvPr id="1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75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2419350</xdr:colOff>
      <xdr:row>2</xdr:row>
      <xdr:rowOff>161925</xdr:rowOff>
    </xdr:to>
    <xdr:pic>
      <xdr:nvPicPr>
        <xdr:cNvPr id="2" name="Picture 1" descr="Концерн МАЯ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362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yak-ura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yak-ural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yak-ural96.ru/" TargetMode="External" /><Relationship Id="rId2" Type="http://schemas.openxmlformats.org/officeDocument/2006/relationships/hyperlink" Target="mailto:mayak-ural@mail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yak-ural@mail.r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yak-ural@mail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yak-ural@mail.ru" TargetMode="External" /><Relationship Id="rId2" Type="http://schemas.openxmlformats.org/officeDocument/2006/relationships/hyperlink" Target="mailto:mayak-ural@mail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98"/>
  <sheetViews>
    <sheetView tabSelected="1" zoomScale="80" zoomScaleNormal="80" zoomScalePageLayoutView="0" workbookViewId="0" topLeftCell="B7">
      <pane xSplit="26010" topLeftCell="AB1" activePane="topLeft" state="split"/>
      <selection pane="topLeft" activeCell="B16" sqref="B16:D16"/>
      <selection pane="topRight" activeCell="L13" sqref="L13"/>
    </sheetView>
  </sheetViews>
  <sheetFormatPr defaultColWidth="9.140625" defaultRowHeight="12.75"/>
  <cols>
    <col min="1" max="1" width="2.00390625" style="115" customWidth="1"/>
    <col min="2" max="2" width="35.8515625" style="115" customWidth="1"/>
    <col min="3" max="3" width="16.7109375" style="115" customWidth="1"/>
    <col min="4" max="4" width="23.57421875" style="115" customWidth="1"/>
    <col min="5" max="5" width="24.00390625" style="115" customWidth="1"/>
    <col min="6" max="6" width="21.8515625" style="115" hidden="1" customWidth="1"/>
    <col min="7" max="7" width="21.00390625" style="115" customWidth="1"/>
    <col min="8" max="8" width="11.8515625" style="115" customWidth="1"/>
    <col min="9" max="9" width="13.140625" style="115" customWidth="1"/>
    <col min="10" max="16" width="16.00390625" style="115" hidden="1" customWidth="1"/>
    <col min="17" max="17" width="23.57421875" style="115" customWidth="1"/>
    <col min="18" max="18" width="16.140625" style="115" customWidth="1"/>
    <col min="19" max="19" width="15.421875" style="115" customWidth="1"/>
    <col min="20" max="20" width="15.8515625" style="115" customWidth="1"/>
    <col min="21" max="21" width="16.7109375" style="115" hidden="1" customWidth="1"/>
    <col min="22" max="24" width="12.7109375" style="115" hidden="1" customWidth="1"/>
    <col min="25" max="25" width="17.140625" style="115" hidden="1" customWidth="1"/>
    <col min="26" max="27" width="12.7109375" style="115" hidden="1" customWidth="1"/>
    <col min="28" max="28" width="9.140625" style="115" customWidth="1"/>
    <col min="29" max="29" width="9.7109375" style="115" customWidth="1"/>
    <col min="30" max="30" width="13.140625" style="115" customWidth="1"/>
    <col min="31" max="31" width="16.8515625" style="115" customWidth="1"/>
    <col min="32" max="32" width="18.00390625" style="115" customWidth="1"/>
    <col min="33" max="33" width="10.8515625" style="115" customWidth="1"/>
    <col min="34" max="34" width="10.28125" style="115" customWidth="1"/>
    <col min="35" max="36" width="12.00390625" style="115" customWidth="1"/>
    <col min="37" max="37" width="9.140625" style="115" customWidth="1"/>
    <col min="38" max="38" width="14.140625" style="115" customWidth="1"/>
    <col min="39" max="16384" width="9.140625" style="115" customWidth="1"/>
  </cols>
  <sheetData>
    <row r="1" ht="15.75"/>
    <row r="2" ht="15.75"/>
    <row r="3" spans="2:28" ht="15.75">
      <c r="B3" s="45"/>
      <c r="C3" s="141"/>
      <c r="S3" s="95" t="s">
        <v>218</v>
      </c>
      <c r="T3" s="95"/>
      <c r="U3" s="95"/>
      <c r="V3" s="29"/>
      <c r="AB3" s="115" t="s">
        <v>218</v>
      </c>
    </row>
    <row r="4" spans="2:22" ht="15.75">
      <c r="B4" s="116" t="s">
        <v>355</v>
      </c>
      <c r="C4" s="141"/>
      <c r="S4" s="287" t="s">
        <v>19</v>
      </c>
      <c r="T4" s="287"/>
      <c r="U4" s="287"/>
      <c r="V4" s="287"/>
    </row>
    <row r="5" spans="2:22" ht="15.75">
      <c r="B5" s="116" t="s">
        <v>23</v>
      </c>
      <c r="C5" s="142"/>
      <c r="S5" s="29"/>
      <c r="T5" s="1"/>
      <c r="U5" s="29"/>
      <c r="V5" s="29"/>
    </row>
    <row r="6" spans="2:28" ht="15.75">
      <c r="B6" s="116" t="s">
        <v>22</v>
      </c>
      <c r="C6" s="143"/>
      <c r="S6" s="288" t="s">
        <v>303</v>
      </c>
      <c r="T6" s="288"/>
      <c r="U6" s="288"/>
      <c r="V6" s="288"/>
      <c r="AB6" s="115" t="s">
        <v>219</v>
      </c>
    </row>
    <row r="7" spans="2:33" ht="15.75">
      <c r="B7" s="116" t="s">
        <v>27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</row>
    <row r="8" spans="2:33" ht="15.75">
      <c r="B8" s="116" t="s">
        <v>26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</row>
    <row r="9" spans="2:33" ht="15.75">
      <c r="B9" s="116" t="s">
        <v>25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</row>
    <row r="10" spans="2:33" ht="15.75">
      <c r="B10" s="116" t="s">
        <v>21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</row>
    <row r="12" spans="2:34" ht="37.5">
      <c r="B12" s="117" t="s">
        <v>24</v>
      </c>
      <c r="D12" s="275" t="s">
        <v>353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2:31" ht="18.75">
      <c r="B13" s="117" t="s">
        <v>215</v>
      </c>
      <c r="D13" s="274" t="s">
        <v>352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2:31" ht="18.75">
      <c r="B14" s="117" t="s">
        <v>354</v>
      </c>
      <c r="D14" s="273" t="s">
        <v>372</v>
      </c>
      <c r="E14" s="273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2:33" ht="22.5">
      <c r="B15" s="120"/>
      <c r="D15" s="115" t="s">
        <v>366</v>
      </c>
      <c r="G15" s="196"/>
      <c r="AG15" s="5"/>
    </row>
    <row r="16" spans="2:35" ht="31.5" customHeight="1">
      <c r="B16" s="283" t="s">
        <v>375</v>
      </c>
      <c r="C16" s="283"/>
      <c r="D16" s="283"/>
      <c r="E16" s="284" t="s">
        <v>224</v>
      </c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5"/>
      <c r="S16" s="5"/>
      <c r="U16" s="112">
        <f>(2687.5/1.18)/1849</f>
        <v>1.2317698068584944</v>
      </c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5"/>
      <c r="AG16" s="5"/>
      <c r="AH16" s="5"/>
      <c r="AI16" s="5"/>
    </row>
    <row r="17" spans="10:35" ht="38.25" customHeight="1" thickBot="1">
      <c r="J17"/>
      <c r="K17"/>
      <c r="L17"/>
      <c r="M17"/>
      <c r="N17"/>
      <c r="O17"/>
      <c r="P17" s="123"/>
      <c r="Q17"/>
      <c r="R17"/>
      <c r="S17"/>
      <c r="T17"/>
      <c r="U17"/>
      <c r="V17"/>
      <c r="W17"/>
      <c r="X17"/>
      <c r="Y17"/>
      <c r="Z17"/>
      <c r="AA17"/>
      <c r="AB17" s="112"/>
      <c r="AC17" s="112"/>
      <c r="AD17" s="112"/>
      <c r="AE17" s="112"/>
      <c r="AF17" s="5"/>
      <c r="AG17" s="5"/>
      <c r="AH17" s="5"/>
      <c r="AI17" s="5"/>
    </row>
    <row r="18" spans="2:35" ht="49.5" customHeight="1" thickBot="1" thickTop="1">
      <c r="B18" s="301" t="s">
        <v>371</v>
      </c>
      <c r="C18" s="302"/>
      <c r="D18" s="302"/>
      <c r="E18" s="302"/>
      <c r="F18" s="302"/>
      <c r="G18" s="303"/>
      <c r="H18"/>
      <c r="I18"/>
      <c r="J18"/>
      <c r="K18"/>
      <c r="L18"/>
      <c r="M18"/>
      <c r="N18"/>
      <c r="O18"/>
      <c r="P18" s="197"/>
      <c r="Q18" s="234" t="s">
        <v>17</v>
      </c>
      <c r="R18" s="285" t="s">
        <v>16</v>
      </c>
      <c r="S18" s="236" t="s">
        <v>336</v>
      </c>
      <c r="T18" s="215" t="s">
        <v>327</v>
      </c>
      <c r="U18" s="291" t="s">
        <v>304</v>
      </c>
      <c r="V18" s="289" t="s">
        <v>293</v>
      </c>
      <c r="W18" s="280" t="s">
        <v>320</v>
      </c>
      <c r="X18" s="282" t="s">
        <v>319</v>
      </c>
      <c r="Y18" s="293" t="s">
        <v>321</v>
      </c>
      <c r="Z18" s="276" t="s">
        <v>318</v>
      </c>
      <c r="AA18" s="278" t="s">
        <v>322</v>
      </c>
      <c r="AB18" s="112"/>
      <c r="AC18" s="112"/>
      <c r="AD18" s="112"/>
      <c r="AE18" s="112"/>
      <c r="AF18" s="5"/>
      <c r="AG18" s="5"/>
      <c r="AH18" s="5"/>
      <c r="AI18" s="5"/>
    </row>
    <row r="19" spans="2:31" ht="49.5" customHeight="1" thickBot="1" thickTop="1">
      <c r="B19" s="168" t="s">
        <v>17</v>
      </c>
      <c r="C19" s="233" t="s">
        <v>16</v>
      </c>
      <c r="D19" s="233" t="s">
        <v>342</v>
      </c>
      <c r="E19" s="232" t="s">
        <v>341</v>
      </c>
      <c r="F19" s="227"/>
      <c r="G19" s="227" t="s">
        <v>340</v>
      </c>
      <c r="H19"/>
      <c r="I19"/>
      <c r="J19"/>
      <c r="K19"/>
      <c r="L19"/>
      <c r="M19"/>
      <c r="N19"/>
      <c r="O19"/>
      <c r="P19" s="197"/>
      <c r="Q19" s="235" t="s">
        <v>258</v>
      </c>
      <c r="R19" s="286"/>
      <c r="S19" s="244" t="s">
        <v>335</v>
      </c>
      <c r="T19" s="263" t="s">
        <v>334</v>
      </c>
      <c r="U19" s="292"/>
      <c r="V19" s="290"/>
      <c r="W19" s="281"/>
      <c r="X19" s="280"/>
      <c r="Y19" s="294"/>
      <c r="Z19" s="277"/>
      <c r="AA19" s="279"/>
      <c r="AB19" s="112"/>
      <c r="AC19" s="112"/>
      <c r="AD19" s="5"/>
      <c r="AE19" s="5"/>
    </row>
    <row r="20" spans="2:31" ht="28.5" customHeight="1" thickBot="1" thickTop="1">
      <c r="B20" s="167" t="s">
        <v>305</v>
      </c>
      <c r="C20" s="225"/>
      <c r="D20" s="228" t="s">
        <v>337</v>
      </c>
      <c r="E20" s="229" t="s">
        <v>338</v>
      </c>
      <c r="F20" s="220"/>
      <c r="G20" s="230" t="s">
        <v>339</v>
      </c>
      <c r="H20"/>
      <c r="I20"/>
      <c r="J20"/>
      <c r="K20"/>
      <c r="L20"/>
      <c r="M20"/>
      <c r="N20"/>
      <c r="O20"/>
      <c r="P20" s="184"/>
      <c r="Q20" s="296" t="s">
        <v>306</v>
      </c>
      <c r="R20" s="297"/>
      <c r="S20" s="298"/>
      <c r="T20" s="299"/>
      <c r="U20" s="184" t="s">
        <v>307</v>
      </c>
      <c r="V20" s="169" t="s">
        <v>263</v>
      </c>
      <c r="W20" s="173"/>
      <c r="X20" s="173"/>
      <c r="Y20" s="112"/>
      <c r="Z20" s="187"/>
      <c r="AA20" s="173"/>
      <c r="AB20" s="112"/>
      <c r="AC20" s="112"/>
      <c r="AD20" s="5"/>
      <c r="AE20" s="5"/>
    </row>
    <row r="21" spans="2:31" ht="24.75" customHeight="1" thickBot="1" thickTop="1">
      <c r="B21" s="170" t="s">
        <v>220</v>
      </c>
      <c r="C21" s="226" t="s">
        <v>4</v>
      </c>
      <c r="D21" s="195">
        <v>2217</v>
      </c>
      <c r="E21" s="195">
        <v>2183</v>
      </c>
      <c r="F21" s="213">
        <v>0</v>
      </c>
      <c r="G21" s="214">
        <v>2117</v>
      </c>
      <c r="H21"/>
      <c r="I21"/>
      <c r="J21"/>
      <c r="K21"/>
      <c r="L21"/>
      <c r="M21"/>
      <c r="N21"/>
      <c r="O21"/>
      <c r="P21" s="198"/>
      <c r="Q21" s="216" t="s">
        <v>308</v>
      </c>
      <c r="R21" s="173" t="s">
        <v>251</v>
      </c>
      <c r="S21" s="200">
        <v>2155</v>
      </c>
      <c r="T21" s="217">
        <v>2048</v>
      </c>
      <c r="U21" s="199">
        <v>1509</v>
      </c>
      <c r="V21" s="185">
        <f>(T21/1.18)/U21</f>
        <v>1.1501611798137727</v>
      </c>
      <c r="W21" s="186">
        <v>2090</v>
      </c>
      <c r="X21" s="186">
        <v>2150</v>
      </c>
      <c r="Y21" s="187">
        <v>2220</v>
      </c>
      <c r="Z21" s="187">
        <v>2100</v>
      </c>
      <c r="AA21" s="173">
        <f>(W21+X21+Y21+Z21)/4</f>
        <v>2140</v>
      </c>
      <c r="AB21" s="194"/>
      <c r="AC21" s="112"/>
      <c r="AD21" s="5"/>
      <c r="AE21" s="5"/>
    </row>
    <row r="22" spans="2:31" ht="24.75" customHeight="1" thickBot="1" thickTop="1">
      <c r="B22" s="174" t="s">
        <v>221</v>
      </c>
      <c r="C22" s="226" t="s">
        <v>3</v>
      </c>
      <c r="D22" s="195">
        <v>2429</v>
      </c>
      <c r="E22" s="195">
        <v>2391</v>
      </c>
      <c r="F22" s="213">
        <v>0</v>
      </c>
      <c r="G22" s="214">
        <v>2319</v>
      </c>
      <c r="H22"/>
      <c r="I22"/>
      <c r="J22"/>
      <c r="K22"/>
      <c r="L22"/>
      <c r="M22"/>
      <c r="N22"/>
      <c r="O22"/>
      <c r="P22" s="198"/>
      <c r="Q22" s="216" t="s">
        <v>308</v>
      </c>
      <c r="R22" s="173" t="s">
        <v>3</v>
      </c>
      <c r="S22" s="200">
        <v>2321</v>
      </c>
      <c r="T22" s="217">
        <v>2205</v>
      </c>
      <c r="U22" s="199">
        <v>1627</v>
      </c>
      <c r="V22" s="185">
        <f>(T22/1.18)/U22</f>
        <v>1.1485212463408792</v>
      </c>
      <c r="W22" s="186">
        <v>2300</v>
      </c>
      <c r="X22" s="186">
        <v>2300</v>
      </c>
      <c r="Y22" s="187">
        <v>2420</v>
      </c>
      <c r="Z22" s="187">
        <v>2200</v>
      </c>
      <c r="AA22" s="173">
        <f>(W22+X22+Y22+Z22)/4</f>
        <v>2305</v>
      </c>
      <c r="AB22"/>
      <c r="AC22" s="112"/>
      <c r="AD22" s="5"/>
      <c r="AE22" s="5"/>
    </row>
    <row r="23" spans="2:31" ht="24.75" customHeight="1" thickBot="1" thickTop="1">
      <c r="B23" s="174" t="s">
        <v>222</v>
      </c>
      <c r="C23" s="226" t="s">
        <v>2</v>
      </c>
      <c r="D23" s="195">
        <v>2566</v>
      </c>
      <c r="E23" s="195">
        <v>2526</v>
      </c>
      <c r="F23" s="213">
        <v>0</v>
      </c>
      <c r="G23" s="214">
        <v>2450</v>
      </c>
      <c r="H23"/>
      <c r="I23"/>
      <c r="J23"/>
      <c r="K23"/>
      <c r="L23"/>
      <c r="M23"/>
      <c r="N23"/>
      <c r="O23"/>
      <c r="P23" s="198"/>
      <c r="Q23" s="216" t="s">
        <v>308</v>
      </c>
      <c r="R23" s="173" t="s">
        <v>2</v>
      </c>
      <c r="S23" s="200">
        <v>2490</v>
      </c>
      <c r="T23" s="217">
        <v>2365</v>
      </c>
      <c r="U23" s="199">
        <v>1742</v>
      </c>
      <c r="V23" s="185">
        <f>(T23/1.18)/U23</f>
        <v>1.1505380528906965</v>
      </c>
      <c r="W23" s="173">
        <v>2550</v>
      </c>
      <c r="X23" s="186">
        <v>2550</v>
      </c>
      <c r="Y23" s="187">
        <v>2640</v>
      </c>
      <c r="Z23" s="187">
        <v>2450</v>
      </c>
      <c r="AA23" s="173">
        <f>(W23+X23+Y23+Z23)/4</f>
        <v>2547.5</v>
      </c>
      <c r="AB23"/>
      <c r="AC23" s="112"/>
      <c r="AD23" s="5"/>
      <c r="AE23" s="5"/>
    </row>
    <row r="24" spans="2:31" ht="24.75" customHeight="1" thickBot="1" thickTop="1">
      <c r="B24" s="174" t="s">
        <v>223</v>
      </c>
      <c r="C24" s="226" t="s">
        <v>15</v>
      </c>
      <c r="D24" s="195">
        <v>2827</v>
      </c>
      <c r="E24" s="195">
        <v>2784</v>
      </c>
      <c r="F24" s="213">
        <v>0</v>
      </c>
      <c r="G24" s="214">
        <v>2700</v>
      </c>
      <c r="H24"/>
      <c r="I24"/>
      <c r="J24"/>
      <c r="K24"/>
      <c r="L24"/>
      <c r="M24"/>
      <c r="N24"/>
      <c r="O24"/>
      <c r="P24" s="198"/>
      <c r="Q24" s="216" t="s">
        <v>308</v>
      </c>
      <c r="R24" s="173" t="s">
        <v>15</v>
      </c>
      <c r="S24" s="200">
        <v>2651</v>
      </c>
      <c r="T24" s="217">
        <v>2519</v>
      </c>
      <c r="U24" s="199">
        <v>1854</v>
      </c>
      <c r="V24" s="185">
        <f>(T24/1.18)/U24</f>
        <v>1.1514270564788913</v>
      </c>
      <c r="W24" s="173"/>
      <c r="X24" s="186"/>
      <c r="Y24" s="187"/>
      <c r="Z24" s="187"/>
      <c r="AA24" s="173"/>
      <c r="AB24"/>
      <c r="AC24" s="112"/>
      <c r="AD24" s="5"/>
      <c r="AE24" s="5"/>
    </row>
    <row r="25" spans="2:31" ht="24.75" customHeight="1" thickBot="1" thickTop="1">
      <c r="B25" s="174" t="s">
        <v>217</v>
      </c>
      <c r="C25" s="226" t="s">
        <v>7</v>
      </c>
      <c r="D25" s="195">
        <v>2960</v>
      </c>
      <c r="E25" s="195">
        <v>2914</v>
      </c>
      <c r="F25" s="213">
        <v>0</v>
      </c>
      <c r="G25" s="214">
        <v>2827</v>
      </c>
      <c r="H25"/>
      <c r="I25"/>
      <c r="J25"/>
      <c r="K25"/>
      <c r="L25"/>
      <c r="M25"/>
      <c r="N25"/>
      <c r="O25"/>
      <c r="P25" s="198"/>
      <c r="Q25" s="216" t="s">
        <v>308</v>
      </c>
      <c r="R25" s="173" t="s">
        <v>7</v>
      </c>
      <c r="S25" s="200">
        <v>2820</v>
      </c>
      <c r="T25" s="217">
        <v>2679</v>
      </c>
      <c r="U25" s="199">
        <v>1969</v>
      </c>
      <c r="V25" s="185">
        <f>(T25/1.18)/U25</f>
        <v>1.1530416368973324</v>
      </c>
      <c r="W25" s="173"/>
      <c r="X25" s="173"/>
      <c r="Y25" s="187"/>
      <c r="Z25" s="187"/>
      <c r="AA25" s="173"/>
      <c r="AB25"/>
      <c r="AC25" s="112"/>
      <c r="AD25" s="5"/>
      <c r="AE25" s="5"/>
    </row>
    <row r="26" spans="2:35" ht="24.75" customHeight="1" thickBot="1" thickTop="1">
      <c r="B26" s="174" t="s">
        <v>299</v>
      </c>
      <c r="C26" s="226" t="s">
        <v>14</v>
      </c>
      <c r="D26" s="195">
        <v>3094</v>
      </c>
      <c r="E26" s="195">
        <v>3046</v>
      </c>
      <c r="F26" s="213">
        <v>0</v>
      </c>
      <c r="G26" s="214">
        <v>2955</v>
      </c>
      <c r="H26"/>
      <c r="I26"/>
      <c r="J26"/>
      <c r="K26"/>
      <c r="L26"/>
      <c r="M26"/>
      <c r="N26"/>
      <c r="O26"/>
      <c r="P26" s="198"/>
      <c r="Q26" s="296" t="s">
        <v>309</v>
      </c>
      <c r="R26" s="298"/>
      <c r="S26" s="298"/>
      <c r="T26" s="299"/>
      <c r="U26" s="112"/>
      <c r="V26" s="112"/>
      <c r="W26" s="173"/>
      <c r="X26" s="173"/>
      <c r="Y26" s="187"/>
      <c r="Z26" s="187"/>
      <c r="AA26" s="173"/>
      <c r="AB26"/>
      <c r="AC26" s="112"/>
      <c r="AD26" s="112"/>
      <c r="AE26" s="112"/>
      <c r="AF26" s="5"/>
      <c r="AG26" s="5"/>
      <c r="AH26" s="5"/>
      <c r="AI26" s="5"/>
    </row>
    <row r="27" spans="2:35" ht="24.75" customHeight="1" thickBot="1" thickTop="1">
      <c r="B27" s="174" t="s">
        <v>255</v>
      </c>
      <c r="C27" s="226" t="s">
        <v>13</v>
      </c>
      <c r="D27" s="195">
        <v>3373</v>
      </c>
      <c r="E27" s="195">
        <v>3321</v>
      </c>
      <c r="F27" s="213">
        <v>0</v>
      </c>
      <c r="G27" s="214">
        <v>3222</v>
      </c>
      <c r="H27"/>
      <c r="I27"/>
      <c r="J27"/>
      <c r="K27"/>
      <c r="L27"/>
      <c r="M27"/>
      <c r="N27"/>
      <c r="O27"/>
      <c r="P27" s="198"/>
      <c r="Q27" s="216" t="s">
        <v>310</v>
      </c>
      <c r="R27" s="173" t="s">
        <v>6</v>
      </c>
      <c r="S27" s="200">
        <v>2516</v>
      </c>
      <c r="T27" s="217">
        <v>2390</v>
      </c>
      <c r="U27" s="199">
        <v>1639</v>
      </c>
      <c r="V27" s="185">
        <f>(T27/1.18)/U27</f>
        <v>1.2357679858533004</v>
      </c>
      <c r="W27" s="173">
        <v>2070</v>
      </c>
      <c r="X27" s="173"/>
      <c r="Y27" s="187">
        <v>2260</v>
      </c>
      <c r="Z27" s="187">
        <v>2300</v>
      </c>
      <c r="AA27" s="173">
        <f>(W27+Y27+Z27)/3</f>
        <v>2210</v>
      </c>
      <c r="AB27"/>
      <c r="AC27" s="112"/>
      <c r="AD27" s="112"/>
      <c r="AE27" s="112"/>
      <c r="AF27" s="5"/>
      <c r="AG27" s="5"/>
      <c r="AH27" s="5"/>
      <c r="AI27" s="5"/>
    </row>
    <row r="28" spans="2:35" ht="24.75" customHeight="1" thickBot="1" thickTop="1">
      <c r="B28" s="174" t="s">
        <v>300</v>
      </c>
      <c r="C28" s="226" t="s">
        <v>132</v>
      </c>
      <c r="D28" s="195">
        <v>3634</v>
      </c>
      <c r="E28" s="195">
        <v>3578</v>
      </c>
      <c r="F28" s="213">
        <v>0</v>
      </c>
      <c r="G28" s="231">
        <v>3471</v>
      </c>
      <c r="H28"/>
      <c r="I28"/>
      <c r="J28"/>
      <c r="K28"/>
      <c r="L28"/>
      <c r="M28"/>
      <c r="N28"/>
      <c r="O28"/>
      <c r="P28" s="198"/>
      <c r="Q28" s="216" t="s">
        <v>310</v>
      </c>
      <c r="R28" s="173" t="s">
        <v>5</v>
      </c>
      <c r="S28" s="200">
        <v>2628</v>
      </c>
      <c r="T28" s="217">
        <v>2497</v>
      </c>
      <c r="U28" s="199">
        <v>1716</v>
      </c>
      <c r="V28" s="185">
        <f>(T28/1.18)/U28</f>
        <v>1.2331594958713603</v>
      </c>
      <c r="W28" s="173">
        <v>2260</v>
      </c>
      <c r="X28" s="173"/>
      <c r="Y28" s="187">
        <v>2350</v>
      </c>
      <c r="Z28" s="187">
        <v>2450</v>
      </c>
      <c r="AA28" s="186">
        <f>(W28+Y28+Z28)/3</f>
        <v>2353.3333333333335</v>
      </c>
      <c r="AB28"/>
      <c r="AC28" s="112"/>
      <c r="AD28" s="112"/>
      <c r="AE28" s="112"/>
      <c r="AF28" s="5"/>
      <c r="AG28" s="5"/>
      <c r="AH28" s="5"/>
      <c r="AI28" s="5"/>
    </row>
    <row r="29" spans="2:35" ht="24.75" customHeight="1" thickTop="1">
      <c r="B29" s="157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/>
      <c r="N29"/>
      <c r="O29"/>
      <c r="P29" s="112"/>
      <c r="Q29" s="216" t="s">
        <v>310</v>
      </c>
      <c r="R29" s="173" t="s">
        <v>251</v>
      </c>
      <c r="S29" s="200">
        <v>2735</v>
      </c>
      <c r="T29" s="217">
        <v>2598</v>
      </c>
      <c r="U29" s="199">
        <v>1786</v>
      </c>
      <c r="V29" s="185">
        <f>(T29/1.18)/U29</f>
        <v>1.2327519122364152</v>
      </c>
      <c r="W29" s="173">
        <v>2470</v>
      </c>
      <c r="X29" s="173"/>
      <c r="Y29" s="187">
        <v>2470</v>
      </c>
      <c r="Z29" s="187">
        <v>2550</v>
      </c>
      <c r="AA29" s="186">
        <f>(W29+Y29+Z29)/3</f>
        <v>2496.6666666666665</v>
      </c>
      <c r="AB29"/>
      <c r="AC29" s="112"/>
      <c r="AD29" s="112"/>
      <c r="AE29" s="112"/>
      <c r="AF29" s="5"/>
      <c r="AG29" s="5"/>
      <c r="AH29" s="5"/>
      <c r="AI29" s="5"/>
    </row>
    <row r="30" spans="2:35" ht="24.75" customHeight="1">
      <c r="B30" s="177" t="s">
        <v>311</v>
      </c>
      <c r="C30" s="177"/>
      <c r="D30" s="177"/>
      <c r="E30" s="177"/>
      <c r="F30" s="112"/>
      <c r="G30" s="112"/>
      <c r="H30" s="112"/>
      <c r="I30" s="112"/>
      <c r="J30" s="112"/>
      <c r="K30" s="112"/>
      <c r="L30" s="112"/>
      <c r="M30"/>
      <c r="N30"/>
      <c r="O30"/>
      <c r="P30" s="112"/>
      <c r="Q30" s="216" t="s">
        <v>310</v>
      </c>
      <c r="R30" s="173" t="s">
        <v>3</v>
      </c>
      <c r="S30" s="200">
        <v>2846</v>
      </c>
      <c r="T30" s="217">
        <v>2703</v>
      </c>
      <c r="U30" s="199">
        <v>1863</v>
      </c>
      <c r="V30" s="185">
        <f>(T30/1.18)/U30</f>
        <v>1.2295641256584513</v>
      </c>
      <c r="W30" s="173">
        <v>2520</v>
      </c>
      <c r="X30" s="173"/>
      <c r="Y30" s="187">
        <v>2630</v>
      </c>
      <c r="Z30" s="187">
        <v>2650</v>
      </c>
      <c r="AA30" s="173">
        <f>(W30+Y30+Z30)/3</f>
        <v>2600</v>
      </c>
      <c r="AB30"/>
      <c r="AC30" s="112"/>
      <c r="AD30" s="112"/>
      <c r="AE30" s="112"/>
      <c r="AF30" s="5"/>
      <c r="AG30" s="5"/>
      <c r="AH30" s="5"/>
      <c r="AI30" s="5"/>
    </row>
    <row r="31" spans="2:35" ht="24.75" customHeight="1">
      <c r="B31" s="300" t="s">
        <v>28</v>
      </c>
      <c r="C31" s="300"/>
      <c r="D31" s="300"/>
      <c r="E31" s="300"/>
      <c r="F31" s="300"/>
      <c r="G31" s="300"/>
      <c r="H31" s="171"/>
      <c r="I31" s="112"/>
      <c r="J31" s="112"/>
      <c r="K31" s="112"/>
      <c r="L31" s="112"/>
      <c r="M31"/>
      <c r="N31"/>
      <c r="O31"/>
      <c r="P31" s="112"/>
      <c r="Q31" s="216" t="s">
        <v>310</v>
      </c>
      <c r="R31" s="173" t="s">
        <v>2</v>
      </c>
      <c r="S31" s="200">
        <v>2948</v>
      </c>
      <c r="T31" s="217">
        <v>2801</v>
      </c>
      <c r="U31" s="199">
        <v>1929</v>
      </c>
      <c r="V31" s="185">
        <f>(T31/1.18)/U31</f>
        <v>1.2305488924620644</v>
      </c>
      <c r="W31" s="173">
        <v>2670</v>
      </c>
      <c r="X31" s="173"/>
      <c r="Y31" s="187">
        <v>3030</v>
      </c>
      <c r="Z31" s="187">
        <v>2850</v>
      </c>
      <c r="AA31" s="173">
        <f>(W31+Y31+Z31)/3</f>
        <v>2850</v>
      </c>
      <c r="AB31"/>
      <c r="AC31" s="112"/>
      <c r="AD31" s="112"/>
      <c r="AE31" s="112"/>
      <c r="AF31" s="5"/>
      <c r="AG31" s="5"/>
      <c r="AH31" s="5"/>
      <c r="AI31" s="5"/>
    </row>
    <row r="32" spans="2:35" ht="21" customHeight="1" thickBot="1">
      <c r="B32" s="295" t="s">
        <v>312</v>
      </c>
      <c r="C32" s="295"/>
      <c r="D32" s="295"/>
      <c r="E32" s="295"/>
      <c r="F32" s="295"/>
      <c r="G32" s="295"/>
      <c r="H32" s="295"/>
      <c r="I32" s="112"/>
      <c r="J32" s="112"/>
      <c r="K32" s="112"/>
      <c r="L32" s="112"/>
      <c r="M32"/>
      <c r="N32"/>
      <c r="O32"/>
      <c r="P32" s="112"/>
      <c r="Q32" s="304" t="s">
        <v>133</v>
      </c>
      <c r="R32" s="305"/>
      <c r="S32" s="305"/>
      <c r="T32" s="306"/>
      <c r="U32" s="112"/>
      <c r="V32" s="112"/>
      <c r="W32" s="173"/>
      <c r="X32" s="173"/>
      <c r="Y32" s="173"/>
      <c r="Z32" s="112"/>
      <c r="AA32" s="173"/>
      <c r="AB32" s="112"/>
      <c r="AC32" s="112"/>
      <c r="AD32" s="112"/>
      <c r="AE32" s="112"/>
      <c r="AF32" s="5"/>
      <c r="AG32" s="5"/>
      <c r="AH32" s="5"/>
      <c r="AI32" s="5"/>
    </row>
    <row r="33" spans="2:35" ht="24.75" customHeight="1" thickBot="1">
      <c r="B33" s="300" t="s">
        <v>313</v>
      </c>
      <c r="C33" s="300"/>
      <c r="D33" s="300"/>
      <c r="E33" s="300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75" t="s">
        <v>1</v>
      </c>
      <c r="R33" s="175" t="s">
        <v>0</v>
      </c>
      <c r="S33" s="176">
        <v>2000</v>
      </c>
      <c r="T33" s="172">
        <v>1900</v>
      </c>
      <c r="U33" s="218">
        <v>1340.596745762712</v>
      </c>
      <c r="V33" s="185">
        <f>(T33/1.18)/U33</f>
        <v>1.2010841415323161</v>
      </c>
      <c r="W33" s="173"/>
      <c r="X33" s="173"/>
      <c r="Y33" s="173"/>
      <c r="Z33" s="112"/>
      <c r="AA33" s="173"/>
      <c r="AB33" s="112"/>
      <c r="AC33" s="112"/>
      <c r="AD33" s="112"/>
      <c r="AE33" s="112"/>
      <c r="AF33" s="5"/>
      <c r="AG33" s="5"/>
      <c r="AH33" s="5"/>
      <c r="AI33" s="5"/>
    </row>
    <row r="34" spans="2:35" ht="24.75" customHeight="1" thickTop="1">
      <c r="B34" s="300" t="s">
        <v>314</v>
      </c>
      <c r="C34" s="300"/>
      <c r="D34" s="300"/>
      <c r="E34" s="300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5"/>
      <c r="AG34" s="5"/>
      <c r="AH34" s="5"/>
      <c r="AI34" s="5"/>
    </row>
    <row r="35" spans="2:23" ht="24.75" customHeight="1">
      <c r="B35" s="300" t="s">
        <v>315</v>
      </c>
      <c r="C35" s="300"/>
      <c r="D35" s="300"/>
      <c r="E35" s="300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59"/>
    </row>
    <row r="36" spans="2:23" ht="24.75" customHeight="1">
      <c r="B36" s="300" t="s">
        <v>326</v>
      </c>
      <c r="C36" s="300"/>
      <c r="D36" s="300"/>
      <c r="E36" s="300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59"/>
    </row>
    <row r="37" spans="2:23" ht="24.75" customHeight="1">
      <c r="B37" s="300" t="s">
        <v>316</v>
      </c>
      <c r="C37" s="300"/>
      <c r="D37" s="300"/>
      <c r="E37" s="300"/>
      <c r="F37" s="159"/>
      <c r="G37" s="159"/>
      <c r="H37" s="159"/>
      <c r="I37" s="178"/>
      <c r="J37" s="178"/>
      <c r="K37" s="178"/>
      <c r="L37" s="178"/>
      <c r="M37" s="178"/>
      <c r="N37" s="178"/>
      <c r="O37" s="178"/>
      <c r="P37" s="178"/>
      <c r="Q37" s="125"/>
      <c r="R37" s="159"/>
      <c r="S37" s="179"/>
      <c r="T37" s="125"/>
      <c r="U37" s="159"/>
      <c r="V37" s="159"/>
      <c r="W37" s="159"/>
    </row>
    <row r="38" spans="2:23" ht="24.75" customHeight="1">
      <c r="B38" s="124" t="s">
        <v>301</v>
      </c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0"/>
    </row>
    <row r="39" spans="6:23" ht="37.5" customHeight="1"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59"/>
      <c r="V39" s="159"/>
      <c r="W39" s="159"/>
    </row>
    <row r="40" spans="2:23" ht="38.25" customHeight="1">
      <c r="B40" s="124"/>
      <c r="C40" s="180"/>
      <c r="D40" s="180"/>
      <c r="E40" s="166"/>
      <c r="F40" s="159"/>
      <c r="G40" s="159"/>
      <c r="H40" s="159"/>
      <c r="I40" s="178"/>
      <c r="J40" s="178"/>
      <c r="K40" s="178"/>
      <c r="L40" s="178"/>
      <c r="M40" s="178"/>
      <c r="N40" s="178"/>
      <c r="O40" s="178"/>
      <c r="P40" s="178"/>
      <c r="Q40" s="125"/>
      <c r="R40" s="159"/>
      <c r="S40" s="179"/>
      <c r="T40" s="125"/>
      <c r="U40" s="159"/>
      <c r="V40" s="159"/>
      <c r="W40" s="159"/>
    </row>
    <row r="41" spans="3:23" ht="38.25" customHeight="1"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59"/>
      <c r="V41" s="159"/>
      <c r="W41" s="159"/>
    </row>
    <row r="42" spans="2:23" ht="41.25" customHeight="1">
      <c r="B42" s="158"/>
      <c r="C42" s="124"/>
      <c r="D42" s="123"/>
      <c r="E42" s="123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59"/>
      <c r="V42" s="159"/>
      <c r="W42" s="159"/>
    </row>
    <row r="43" spans="2:23" ht="19.5" customHeight="1">
      <c r="B43" s="181"/>
      <c r="C43" s="124"/>
      <c r="D43" s="123"/>
      <c r="E43" s="123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21"/>
      <c r="U43" s="121"/>
      <c r="V43" s="121"/>
      <c r="W43" s="159"/>
    </row>
    <row r="44" spans="2:23" ht="15.75" customHeight="1">
      <c r="B44" s="181"/>
      <c r="C44" s="158"/>
      <c r="D44" s="158"/>
      <c r="E44" s="158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56"/>
      <c r="U44" s="56"/>
      <c r="V44" s="56"/>
      <c r="W44" s="121"/>
    </row>
    <row r="45" spans="2:23" ht="48" customHeight="1">
      <c r="B45" s="181"/>
      <c r="C45" s="182"/>
      <c r="D45" s="125"/>
      <c r="E45" s="125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56"/>
    </row>
    <row r="46" spans="2:23" ht="15.75">
      <c r="B46" s="181"/>
      <c r="C46" s="182"/>
      <c r="D46" s="125"/>
      <c r="E46" s="125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</row>
    <row r="47" spans="2:23" ht="15.75">
      <c r="B47" s="181"/>
      <c r="C47" s="182"/>
      <c r="D47" s="125"/>
      <c r="E47" s="125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24"/>
      <c r="V47" s="124"/>
      <c r="W47" s="123"/>
    </row>
    <row r="48" spans="3:23" ht="15.75">
      <c r="C48" s="182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4"/>
    </row>
    <row r="49" spans="3:23" ht="15.75">
      <c r="C49" s="182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</row>
    <row r="50" spans="6:23" ht="15.75"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6:23" ht="15.75"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</row>
    <row r="52" spans="6:23" ht="15.75"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  <row r="53" ht="15.75">
      <c r="W53" s="125"/>
    </row>
    <row r="54" spans="4:24" ht="15.75">
      <c r="D54" s="144"/>
      <c r="X54" s="125"/>
    </row>
    <row r="55" ht="15.75">
      <c r="X55" s="125"/>
    </row>
    <row r="56" ht="15.75">
      <c r="X56" s="125"/>
    </row>
    <row r="57" ht="15.75">
      <c r="X57" s="125"/>
    </row>
    <row r="58" ht="15.75">
      <c r="X58" s="125"/>
    </row>
    <row r="59" spans="2:24" ht="15.75">
      <c r="B59" s="122"/>
      <c r="X59" s="125"/>
    </row>
    <row r="60" ht="15.75">
      <c r="X60" s="125"/>
    </row>
    <row r="61" spans="3:24" ht="15.75">
      <c r="C61" s="122"/>
      <c r="D61" s="122"/>
      <c r="E61" s="122"/>
      <c r="X61" s="125"/>
    </row>
    <row r="62" ht="15.75">
      <c r="X62" s="121"/>
    </row>
    <row r="63" ht="15.75">
      <c r="X63" s="56"/>
    </row>
    <row r="64" spans="6:24" ht="15.75"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X64" s="123"/>
    </row>
    <row r="65" spans="23:24" ht="15.75">
      <c r="W65" s="122"/>
      <c r="X65" s="123"/>
    </row>
    <row r="66" ht="15.75">
      <c r="X66" s="124"/>
    </row>
    <row r="67" ht="15.75">
      <c r="X67" s="125"/>
    </row>
    <row r="68" ht="15.75">
      <c r="X68" s="125"/>
    </row>
    <row r="69" ht="15.75">
      <c r="X69" s="125"/>
    </row>
    <row r="70" ht="15.75">
      <c r="X70" s="125"/>
    </row>
    <row r="71" ht="36.75" customHeight="1">
      <c r="X71" s="125"/>
    </row>
    <row r="78" ht="16.5" customHeight="1"/>
    <row r="82" ht="18" customHeight="1"/>
    <row r="83" ht="15.75">
      <c r="X83" s="122"/>
    </row>
    <row r="87" spans="37:38" ht="15.75">
      <c r="AK87" s="143"/>
      <c r="AL87" s="143"/>
    </row>
    <row r="98" ht="15.75">
      <c r="A98" s="122"/>
    </row>
  </sheetData>
  <sheetProtection/>
  <mergeCells count="23">
    <mergeCell ref="B33:E33"/>
    <mergeCell ref="B34:E34"/>
    <mergeCell ref="B35:E35"/>
    <mergeCell ref="Q32:T32"/>
    <mergeCell ref="B37:E37"/>
    <mergeCell ref="B36:E36"/>
    <mergeCell ref="S4:V4"/>
    <mergeCell ref="S6:V6"/>
    <mergeCell ref="V18:V19"/>
    <mergeCell ref="U18:U19"/>
    <mergeCell ref="Y18:Y19"/>
    <mergeCell ref="B32:H32"/>
    <mergeCell ref="Q20:T20"/>
    <mergeCell ref="Q26:T26"/>
    <mergeCell ref="B31:G31"/>
    <mergeCell ref="B18:G18"/>
    <mergeCell ref="Z18:Z19"/>
    <mergeCell ref="AA18:AA19"/>
    <mergeCell ref="W18:W19"/>
    <mergeCell ref="X18:X19"/>
    <mergeCell ref="B16:D16"/>
    <mergeCell ref="E16:Q16"/>
    <mergeCell ref="R18:R19"/>
  </mergeCells>
  <hyperlinks>
    <hyperlink ref="D13" r:id="rId1" display="mayak-ural@mail.ru"/>
  </hyperlinks>
  <printOptions/>
  <pageMargins left="0.11811023622047245" right="0.11811023622047245" top="0.17" bottom="0.16" header="0.17" footer="0.17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00"/>
  <sheetViews>
    <sheetView zoomScalePageLayoutView="0" workbookViewId="0" topLeftCell="A10">
      <pane xSplit="2" topLeftCell="C1" activePane="topRight" state="frozen"/>
      <selection pane="topLeft" activeCell="A16" sqref="A16"/>
      <selection pane="topRight" activeCell="E14" sqref="E14"/>
    </sheetView>
  </sheetViews>
  <sheetFormatPr defaultColWidth="9.140625" defaultRowHeight="12.75"/>
  <cols>
    <col min="1" max="1" width="29.00390625" style="1" customWidth="1"/>
    <col min="2" max="2" width="11.00390625" style="1" customWidth="1"/>
    <col min="3" max="3" width="11.28125" style="1" customWidth="1"/>
    <col min="4" max="4" width="9.57421875" style="1" customWidth="1"/>
    <col min="5" max="5" width="13.8515625" style="1" customWidth="1"/>
    <col min="6" max="6" width="17.28125" style="1" customWidth="1"/>
    <col min="7" max="7" width="13.7109375" style="1" customWidth="1"/>
    <col min="8" max="10" width="9.140625" style="1" hidden="1" customWidth="1"/>
    <col min="11" max="11" width="14.00390625" style="1" hidden="1" customWidth="1"/>
    <col min="12" max="12" width="14.140625" style="1" hidden="1" customWidth="1"/>
    <col min="13" max="13" width="10.8515625" style="1" hidden="1" customWidth="1"/>
    <col min="14" max="14" width="10.00390625" style="1" hidden="1" customWidth="1"/>
    <col min="15" max="19" width="0" style="1" hidden="1" customWidth="1"/>
    <col min="20" max="20" width="12.57421875" style="1" customWidth="1"/>
    <col min="21" max="21" width="14.7109375" style="1" customWidth="1"/>
    <col min="22" max="22" width="10.421875" style="1" customWidth="1"/>
    <col min="23" max="16384" width="9.140625" style="1" customWidth="1"/>
  </cols>
  <sheetData>
    <row r="1" s="29" customFormat="1" ht="12"/>
    <row r="2" s="29" customFormat="1" ht="12"/>
    <row r="3" spans="1:4" s="29" customFormat="1" ht="12.75">
      <c r="A3" s="38"/>
      <c r="B3" s="30"/>
      <c r="D3" s="1" t="s">
        <v>18</v>
      </c>
    </row>
    <row r="4" spans="1:4" s="29" customFormat="1" ht="12.75">
      <c r="A4" s="28" t="s">
        <v>33</v>
      </c>
      <c r="B4" s="30"/>
      <c r="D4" s="1" t="s">
        <v>19</v>
      </c>
    </row>
    <row r="5" spans="1:4" s="29" customFormat="1" ht="12.75">
      <c r="A5" s="28" t="s">
        <v>23</v>
      </c>
      <c r="B5" s="10"/>
      <c r="C5" s="11"/>
      <c r="D5" s="1"/>
    </row>
    <row r="6" spans="1:4" s="29" customFormat="1" ht="12.75">
      <c r="A6" s="28" t="s">
        <v>22</v>
      </c>
      <c r="B6" s="11"/>
      <c r="C6" s="11"/>
      <c r="D6" s="1" t="s">
        <v>47</v>
      </c>
    </row>
    <row r="7" spans="1:4" s="29" customFormat="1" ht="12">
      <c r="A7" s="28" t="s">
        <v>27</v>
      </c>
      <c r="B7" s="11"/>
      <c r="C7" s="11"/>
      <c r="D7" s="11"/>
    </row>
    <row r="8" spans="1:4" s="29" customFormat="1" ht="12">
      <c r="A8" s="28" t="s">
        <v>26</v>
      </c>
      <c r="B8" s="11"/>
      <c r="C8" s="11"/>
      <c r="D8" s="11"/>
    </row>
    <row r="9" spans="1:4" s="29" customFormat="1" ht="12">
      <c r="A9" s="28" t="s">
        <v>25</v>
      </c>
      <c r="B9" s="11"/>
      <c r="C9" s="11"/>
      <c r="D9" s="11"/>
    </row>
    <row r="10" spans="1:4" s="29" customFormat="1" ht="12">
      <c r="A10" s="28" t="s">
        <v>21</v>
      </c>
      <c r="B10" s="11"/>
      <c r="C10" s="11"/>
      <c r="D10" s="11"/>
    </row>
    <row r="11" spans="1:3" s="29" customFormat="1" ht="12">
      <c r="A11" s="272" t="s">
        <v>359</v>
      </c>
      <c r="B11" s="272"/>
      <c r="C11" s="272" t="s">
        <v>360</v>
      </c>
    </row>
    <row r="12" spans="1:4" s="29" customFormat="1" ht="12.75" customHeight="1">
      <c r="A12" s="12" t="s">
        <v>24</v>
      </c>
      <c r="B12" s="322" t="s">
        <v>365</v>
      </c>
      <c r="C12" s="322"/>
      <c r="D12" s="322"/>
    </row>
    <row r="13" spans="1:3" s="29" customFormat="1" ht="15">
      <c r="A13" s="12" t="s">
        <v>215</v>
      </c>
      <c r="B13" s="96"/>
      <c r="C13" s="271" t="s">
        <v>352</v>
      </c>
    </row>
    <row r="14" spans="1:3" s="29" customFormat="1" ht="12.75">
      <c r="A14" s="12" t="s">
        <v>216</v>
      </c>
      <c r="B14" s="35"/>
      <c r="C14" s="29" t="s">
        <v>356</v>
      </c>
    </row>
    <row r="15" ht="15">
      <c r="A15" s="21"/>
    </row>
    <row r="16" spans="1:13" ht="15.75">
      <c r="A16" s="327" t="s">
        <v>375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</row>
    <row r="17" spans="1:17" ht="12.75" customHeight="1">
      <c r="A17" s="343" t="s">
        <v>139</v>
      </c>
      <c r="B17" s="343"/>
      <c r="C17" s="343"/>
      <c r="D17" s="343"/>
      <c r="E17" s="343"/>
      <c r="F17" s="343"/>
      <c r="N17" s="307" t="s">
        <v>295</v>
      </c>
      <c r="O17" s="307" t="s">
        <v>317</v>
      </c>
      <c r="P17" s="307" t="s">
        <v>329</v>
      </c>
      <c r="Q17" s="331" t="s">
        <v>328</v>
      </c>
    </row>
    <row r="18" spans="1:17" ht="10.5" customHeight="1">
      <c r="A18" s="31"/>
      <c r="E18"/>
      <c r="F18"/>
      <c r="G18"/>
      <c r="N18" s="308"/>
      <c r="O18" s="308"/>
      <c r="P18" s="341"/>
      <c r="Q18" s="331"/>
    </row>
    <row r="19" spans="1:22" ht="63.75" customHeight="1">
      <c r="A19" s="25" t="s">
        <v>38</v>
      </c>
      <c r="B19" s="25" t="s">
        <v>39</v>
      </c>
      <c r="C19" s="25" t="s">
        <v>40</v>
      </c>
      <c r="D19" s="25" t="s">
        <v>35</v>
      </c>
      <c r="E19" s="97" t="s">
        <v>264</v>
      </c>
      <c r="F19" s="97" t="s">
        <v>265</v>
      </c>
      <c r="G19" s="97" t="s">
        <v>266</v>
      </c>
      <c r="H19" s="310" t="s">
        <v>214</v>
      </c>
      <c r="I19" s="311"/>
      <c r="J19" s="312"/>
      <c r="K19" s="107" t="s">
        <v>270</v>
      </c>
      <c r="L19" s="108" t="s">
        <v>271</v>
      </c>
      <c r="M19" s="109" t="s">
        <v>272</v>
      </c>
      <c r="N19" s="309"/>
      <c r="O19" s="309"/>
      <c r="P19" s="342"/>
      <c r="Q19" s="331"/>
      <c r="R19" s="1" t="s">
        <v>330</v>
      </c>
      <c r="S19" s="201"/>
      <c r="T19" s="264" t="s">
        <v>343</v>
      </c>
      <c r="U19" s="265" t="s">
        <v>344</v>
      </c>
      <c r="V19" s="25" t="s">
        <v>345</v>
      </c>
    </row>
    <row r="20" spans="1:22" ht="14.25" customHeight="1">
      <c r="A20" s="323" t="s">
        <v>138</v>
      </c>
      <c r="B20" s="323"/>
      <c r="C20" s="323"/>
      <c r="D20" s="323"/>
      <c r="K20" s="42"/>
      <c r="L20" s="42"/>
      <c r="M20" s="42"/>
      <c r="N20" s="42"/>
      <c r="O20" s="42"/>
      <c r="P20" s="42"/>
      <c r="Q20" s="42"/>
      <c r="T20" s="42"/>
      <c r="U20" s="42"/>
      <c r="V20" s="42"/>
    </row>
    <row r="21" spans="1:22" ht="15">
      <c r="A21" s="23" t="s">
        <v>140</v>
      </c>
      <c r="B21" s="2" t="s">
        <v>50</v>
      </c>
      <c r="C21" s="2" t="s">
        <v>143</v>
      </c>
      <c r="D21" s="2" t="s">
        <v>49</v>
      </c>
      <c r="E21" s="98">
        <v>23.12</v>
      </c>
      <c r="F21" s="99">
        <v>22.63</v>
      </c>
      <c r="G21" s="98">
        <v>21.5</v>
      </c>
      <c r="H21" s="332"/>
      <c r="I21" s="333"/>
      <c r="J21" s="334"/>
      <c r="K21" s="100" t="s">
        <v>274</v>
      </c>
      <c r="L21" s="20" t="s">
        <v>275</v>
      </c>
      <c r="M21" s="20" t="s">
        <v>273</v>
      </c>
      <c r="N21" s="162">
        <v>12.82</v>
      </c>
      <c r="O21" s="126">
        <f>(G21/1.18)/N21</f>
        <v>1.4212432904095824</v>
      </c>
      <c r="P21" s="188"/>
      <c r="Q21" s="42"/>
      <c r="R21" s="1">
        <v>19.9</v>
      </c>
      <c r="S21" s="202">
        <f>G21-R21</f>
        <v>1.6000000000000014</v>
      </c>
      <c r="T21" s="250" t="s">
        <v>274</v>
      </c>
      <c r="U21" s="250" t="s">
        <v>275</v>
      </c>
      <c r="V21" s="250" t="s">
        <v>273</v>
      </c>
    </row>
    <row r="22" spans="1:22" ht="15">
      <c r="A22" s="23" t="s">
        <v>140</v>
      </c>
      <c r="B22" s="2" t="s">
        <v>51</v>
      </c>
      <c r="C22" s="2" t="s">
        <v>143</v>
      </c>
      <c r="D22" s="2" t="s">
        <v>49</v>
      </c>
      <c r="E22" s="98">
        <v>24.19</v>
      </c>
      <c r="F22" s="99">
        <v>23.68</v>
      </c>
      <c r="G22" s="98">
        <v>22.5</v>
      </c>
      <c r="H22" s="335"/>
      <c r="I22" s="336"/>
      <c r="J22" s="337"/>
      <c r="K22" s="100" t="s">
        <v>274</v>
      </c>
      <c r="L22" s="20" t="s">
        <v>275</v>
      </c>
      <c r="M22" s="20" t="s">
        <v>273</v>
      </c>
      <c r="N22" s="164">
        <v>13.54</v>
      </c>
      <c r="O22" s="126">
        <f aca="true" t="shared" si="0" ref="O22:O31">(G22/1.18)/N22</f>
        <v>1.4082567658913954</v>
      </c>
      <c r="P22" s="188">
        <v>19.375</v>
      </c>
      <c r="Q22" s="193">
        <v>20.125</v>
      </c>
      <c r="R22" s="1">
        <v>21</v>
      </c>
      <c r="S22" s="201">
        <f aca="true" t="shared" si="1" ref="S22:S61">G22-R22</f>
        <v>1.5</v>
      </c>
      <c r="T22" s="250" t="s">
        <v>274</v>
      </c>
      <c r="U22" s="250" t="s">
        <v>275</v>
      </c>
      <c r="V22" s="250" t="s">
        <v>273</v>
      </c>
    </row>
    <row r="23" spans="1:22" ht="15">
      <c r="A23" s="23" t="s">
        <v>140</v>
      </c>
      <c r="B23" s="2" t="s">
        <v>52</v>
      </c>
      <c r="C23" s="2" t="s">
        <v>143</v>
      </c>
      <c r="D23" s="2" t="s">
        <v>49</v>
      </c>
      <c r="E23" s="98">
        <v>25.27</v>
      </c>
      <c r="F23" s="99">
        <v>24.74</v>
      </c>
      <c r="G23" s="98">
        <v>23.5</v>
      </c>
      <c r="H23" s="335"/>
      <c r="I23" s="336"/>
      <c r="J23" s="337"/>
      <c r="K23" s="100" t="s">
        <v>274</v>
      </c>
      <c r="L23" s="20" t="s">
        <v>275</v>
      </c>
      <c r="M23" s="20" t="s">
        <v>273</v>
      </c>
      <c r="N23" s="164">
        <v>14.51</v>
      </c>
      <c r="O23" s="126">
        <f t="shared" si="0"/>
        <v>1.3725192444719596</v>
      </c>
      <c r="P23" s="188">
        <v>20</v>
      </c>
      <c r="Q23" s="193">
        <v>20</v>
      </c>
      <c r="R23" s="1">
        <v>22.1</v>
      </c>
      <c r="S23" s="201">
        <f t="shared" si="1"/>
        <v>1.3999999999999986</v>
      </c>
      <c r="T23" s="250" t="s">
        <v>274</v>
      </c>
      <c r="U23" s="250" t="s">
        <v>275</v>
      </c>
      <c r="V23" s="250" t="s">
        <v>273</v>
      </c>
    </row>
    <row r="24" spans="1:22" ht="15">
      <c r="A24" s="23" t="s">
        <v>140</v>
      </c>
      <c r="B24" s="2" t="s">
        <v>53</v>
      </c>
      <c r="C24" s="2" t="s">
        <v>143</v>
      </c>
      <c r="D24" s="2" t="s">
        <v>49</v>
      </c>
      <c r="E24"/>
      <c r="F24" s="99"/>
      <c r="G24" s="98"/>
      <c r="H24" s="335"/>
      <c r="I24" s="336"/>
      <c r="J24" s="337"/>
      <c r="K24" s="100" t="s">
        <v>274</v>
      </c>
      <c r="L24" s="20" t="s">
        <v>275</v>
      </c>
      <c r="M24" s="20" t="s">
        <v>273</v>
      </c>
      <c r="N24" s="164">
        <v>15.48</v>
      </c>
      <c r="O24" s="126">
        <f t="shared" si="0"/>
        <v>0</v>
      </c>
      <c r="P24" s="188"/>
      <c r="Q24" s="193"/>
      <c r="R24" s="1">
        <v>24.923536737235374</v>
      </c>
      <c r="S24" s="201">
        <f t="shared" si="1"/>
        <v>-24.923536737235374</v>
      </c>
      <c r="T24" s="250" t="s">
        <v>274</v>
      </c>
      <c r="U24" s="250" t="s">
        <v>275</v>
      </c>
      <c r="V24" s="250" t="s">
        <v>273</v>
      </c>
    </row>
    <row r="25" spans="1:22" ht="15">
      <c r="A25" s="23" t="s">
        <v>140</v>
      </c>
      <c r="B25" s="2" t="s">
        <v>54</v>
      </c>
      <c r="C25" s="2" t="s">
        <v>143</v>
      </c>
      <c r="D25" s="2" t="s">
        <v>49</v>
      </c>
      <c r="E25" s="98">
        <v>27.42</v>
      </c>
      <c r="F25" s="99">
        <v>26.84</v>
      </c>
      <c r="G25" s="98">
        <v>25.5</v>
      </c>
      <c r="H25" s="335"/>
      <c r="I25" s="336"/>
      <c r="J25" s="337"/>
      <c r="K25" s="100" t="s">
        <v>274</v>
      </c>
      <c r="L25" s="20" t="s">
        <v>275</v>
      </c>
      <c r="M25" s="20" t="s">
        <v>273</v>
      </c>
      <c r="N25" s="164">
        <v>16.19</v>
      </c>
      <c r="O25" s="126">
        <f t="shared" si="0"/>
        <v>1.3347850210948378</v>
      </c>
      <c r="P25" s="188">
        <v>25</v>
      </c>
      <c r="Q25" s="193"/>
      <c r="R25" s="1">
        <v>25</v>
      </c>
      <c r="S25" s="201">
        <f t="shared" si="1"/>
        <v>0.5</v>
      </c>
      <c r="T25" s="250" t="s">
        <v>274</v>
      </c>
      <c r="U25" s="250" t="s">
        <v>275</v>
      </c>
      <c r="V25" s="250" t="s">
        <v>273</v>
      </c>
    </row>
    <row r="26" spans="1:22" ht="15">
      <c r="A26" s="23" t="s">
        <v>140</v>
      </c>
      <c r="B26" s="2" t="s">
        <v>124</v>
      </c>
      <c r="C26" s="2" t="s">
        <v>143</v>
      </c>
      <c r="D26" s="2" t="s">
        <v>49</v>
      </c>
      <c r="E26" s="98">
        <v>28.49</v>
      </c>
      <c r="F26" s="99">
        <v>27.89</v>
      </c>
      <c r="G26" s="101">
        <v>26.5</v>
      </c>
      <c r="H26" s="338"/>
      <c r="I26" s="339"/>
      <c r="J26" s="340"/>
      <c r="K26" s="100" t="s">
        <v>274</v>
      </c>
      <c r="L26" s="20" t="s">
        <v>275</v>
      </c>
      <c r="M26" s="20" t="s">
        <v>273</v>
      </c>
      <c r="N26" s="164">
        <v>16.89</v>
      </c>
      <c r="O26" s="126">
        <f t="shared" si="0"/>
        <v>1.3296404451535861</v>
      </c>
      <c r="P26" s="188">
        <v>27</v>
      </c>
      <c r="Q26" s="193">
        <v>39</v>
      </c>
      <c r="R26" s="1">
        <v>28</v>
      </c>
      <c r="S26" s="201">
        <f t="shared" si="1"/>
        <v>-1.5</v>
      </c>
      <c r="T26" s="250" t="s">
        <v>274</v>
      </c>
      <c r="U26" s="250" t="s">
        <v>275</v>
      </c>
      <c r="V26" s="250" t="s">
        <v>273</v>
      </c>
    </row>
    <row r="27" spans="1:22" ht="15">
      <c r="A27" s="23" t="s">
        <v>141</v>
      </c>
      <c r="B27" s="2" t="s">
        <v>50</v>
      </c>
      <c r="C27" s="2" t="s">
        <v>148</v>
      </c>
      <c r="D27" s="2" t="s">
        <v>49</v>
      </c>
      <c r="E27" s="98">
        <v>38.71</v>
      </c>
      <c r="F27" s="99">
        <v>37.89</v>
      </c>
      <c r="G27" s="98">
        <v>36</v>
      </c>
      <c r="H27" s="332"/>
      <c r="I27" s="333"/>
      <c r="J27" s="334"/>
      <c r="K27" s="20" t="s">
        <v>276</v>
      </c>
      <c r="L27" s="20" t="s">
        <v>277</v>
      </c>
      <c r="M27" s="20" t="s">
        <v>278</v>
      </c>
      <c r="N27" s="164">
        <v>18.24</v>
      </c>
      <c r="O27" s="126">
        <f t="shared" si="0"/>
        <v>1.672613737734166</v>
      </c>
      <c r="P27" s="188"/>
      <c r="Q27" s="193"/>
      <c r="R27" s="1">
        <v>39.14705882352941</v>
      </c>
      <c r="S27" s="202">
        <f t="shared" si="1"/>
        <v>-3.147058823529413</v>
      </c>
      <c r="T27" s="250" t="s">
        <v>276</v>
      </c>
      <c r="U27" s="250" t="s">
        <v>277</v>
      </c>
      <c r="V27" s="250" t="s">
        <v>278</v>
      </c>
    </row>
    <row r="28" spans="1:22" ht="15">
      <c r="A28" s="23" t="s">
        <v>141</v>
      </c>
      <c r="B28" s="2" t="s">
        <v>51</v>
      </c>
      <c r="C28" s="2" t="s">
        <v>148</v>
      </c>
      <c r="D28" s="2" t="s">
        <v>49</v>
      </c>
      <c r="E28" s="98">
        <v>43.01</v>
      </c>
      <c r="F28" s="99">
        <v>42.11</v>
      </c>
      <c r="G28" s="98">
        <v>40</v>
      </c>
      <c r="H28" s="335"/>
      <c r="I28" s="336"/>
      <c r="J28" s="337"/>
      <c r="K28" s="20" t="s">
        <v>276</v>
      </c>
      <c r="L28" s="20" t="s">
        <v>277</v>
      </c>
      <c r="M28" s="20" t="s">
        <v>278</v>
      </c>
      <c r="N28" s="164">
        <v>25.92</v>
      </c>
      <c r="O28" s="126">
        <f t="shared" si="0"/>
        <v>1.3078049801213643</v>
      </c>
      <c r="P28" s="188">
        <v>38.25</v>
      </c>
      <c r="Q28" s="193">
        <v>35.6</v>
      </c>
      <c r="R28" s="1">
        <v>41.1758398856326</v>
      </c>
      <c r="S28" s="202">
        <f t="shared" si="1"/>
        <v>-1.1758398856325982</v>
      </c>
      <c r="T28" s="250" t="s">
        <v>276</v>
      </c>
      <c r="U28" s="250" t="s">
        <v>277</v>
      </c>
      <c r="V28" s="250" t="s">
        <v>278</v>
      </c>
    </row>
    <row r="29" spans="1:22" ht="15">
      <c r="A29" s="23" t="s">
        <v>141</v>
      </c>
      <c r="B29" s="2" t="s">
        <v>52</v>
      </c>
      <c r="C29" s="2" t="s">
        <v>148</v>
      </c>
      <c r="D29" s="2" t="s">
        <v>49</v>
      </c>
      <c r="E29" s="98">
        <v>48.39</v>
      </c>
      <c r="F29" s="99">
        <v>47.37</v>
      </c>
      <c r="G29" s="98">
        <v>45</v>
      </c>
      <c r="H29" s="335"/>
      <c r="I29" s="336"/>
      <c r="J29" s="337"/>
      <c r="K29" s="20" t="s">
        <v>276</v>
      </c>
      <c r="L29" s="20" t="s">
        <v>277</v>
      </c>
      <c r="M29" s="20" t="s">
        <v>278</v>
      </c>
      <c r="N29" s="164">
        <v>27.8</v>
      </c>
      <c r="O29" s="126">
        <f>(G29/1.18)/N29</f>
        <v>1.371783928789172</v>
      </c>
      <c r="P29" s="188">
        <v>39.6</v>
      </c>
      <c r="Q29" s="193">
        <v>28.333333333333332</v>
      </c>
      <c r="R29" s="1">
        <v>44</v>
      </c>
      <c r="S29" s="202">
        <f t="shared" si="1"/>
        <v>1</v>
      </c>
      <c r="T29" s="250" t="s">
        <v>276</v>
      </c>
      <c r="U29" s="250" t="s">
        <v>277</v>
      </c>
      <c r="V29" s="250" t="s">
        <v>278</v>
      </c>
    </row>
    <row r="30" spans="1:22" ht="15">
      <c r="A30" s="23" t="s">
        <v>141</v>
      </c>
      <c r="B30" s="2" t="s">
        <v>54</v>
      </c>
      <c r="C30" s="2" t="s">
        <v>148</v>
      </c>
      <c r="D30" s="2" t="s">
        <v>49</v>
      </c>
      <c r="E30" s="98">
        <v>51.61</v>
      </c>
      <c r="F30" s="99">
        <v>50.53</v>
      </c>
      <c r="G30" s="98">
        <v>48</v>
      </c>
      <c r="H30" s="335"/>
      <c r="I30" s="336"/>
      <c r="J30" s="337"/>
      <c r="K30" s="20" t="s">
        <v>276</v>
      </c>
      <c r="L30" s="20" t="s">
        <v>277</v>
      </c>
      <c r="M30" s="20" t="s">
        <v>278</v>
      </c>
      <c r="N30" s="164">
        <v>31.07</v>
      </c>
      <c r="O30" s="126">
        <f t="shared" si="0"/>
        <v>1.3092361152782401</v>
      </c>
      <c r="P30" s="188">
        <v>45</v>
      </c>
      <c r="Q30" s="42">
        <v>68</v>
      </c>
      <c r="R30" s="1">
        <v>49</v>
      </c>
      <c r="S30" s="202">
        <f t="shared" si="1"/>
        <v>-1</v>
      </c>
      <c r="T30" s="250" t="s">
        <v>276</v>
      </c>
      <c r="U30" s="250" t="s">
        <v>277</v>
      </c>
      <c r="V30" s="250" t="s">
        <v>278</v>
      </c>
    </row>
    <row r="31" spans="1:22" ht="15">
      <c r="A31" s="23" t="s">
        <v>141</v>
      </c>
      <c r="B31" s="2" t="s">
        <v>124</v>
      </c>
      <c r="C31" s="2" t="s">
        <v>148</v>
      </c>
      <c r="D31" s="2" t="s">
        <v>49</v>
      </c>
      <c r="E31" s="98">
        <v>53.76</v>
      </c>
      <c r="F31" s="99">
        <v>52.63</v>
      </c>
      <c r="G31" s="98">
        <v>50</v>
      </c>
      <c r="H31" s="338"/>
      <c r="I31" s="339"/>
      <c r="J31" s="340"/>
      <c r="K31" s="20" t="s">
        <v>276</v>
      </c>
      <c r="L31" s="20" t="s">
        <v>277</v>
      </c>
      <c r="M31" s="20" t="s">
        <v>278</v>
      </c>
      <c r="N31" s="164">
        <v>32.45</v>
      </c>
      <c r="O31" s="126">
        <f t="shared" si="0"/>
        <v>1.3057898722937504</v>
      </c>
      <c r="P31" s="188"/>
      <c r="Q31" s="42">
        <v>75</v>
      </c>
      <c r="R31" s="1">
        <v>53</v>
      </c>
      <c r="S31" s="201">
        <f t="shared" si="1"/>
        <v>-3</v>
      </c>
      <c r="T31" s="250" t="s">
        <v>276</v>
      </c>
      <c r="U31" s="250" t="s">
        <v>277</v>
      </c>
      <c r="V31" s="250" t="s">
        <v>278</v>
      </c>
    </row>
    <row r="32" spans="1:22" ht="16.5" customHeight="1">
      <c r="A32" s="324" t="s">
        <v>55</v>
      </c>
      <c r="B32" s="325"/>
      <c r="C32" s="325"/>
      <c r="D32" s="326"/>
      <c r="E32" s="40"/>
      <c r="F32" s="40"/>
      <c r="G32" s="40"/>
      <c r="K32" s="20"/>
      <c r="L32" s="20"/>
      <c r="M32" s="20"/>
      <c r="N32" s="42"/>
      <c r="O32" s="126"/>
      <c r="P32" s="188"/>
      <c r="Q32" s="42"/>
      <c r="S32" s="201">
        <f t="shared" si="1"/>
        <v>0</v>
      </c>
      <c r="T32" s="266"/>
      <c r="U32" s="266"/>
      <c r="V32" s="266"/>
    </row>
    <row r="33" spans="1:22" ht="15">
      <c r="A33" s="237" t="s">
        <v>146</v>
      </c>
      <c r="B33" s="20" t="s">
        <v>51</v>
      </c>
      <c r="C33" s="20" t="s">
        <v>56</v>
      </c>
      <c r="D33" s="20" t="s">
        <v>49</v>
      </c>
      <c r="E33" s="101">
        <v>38.71</v>
      </c>
      <c r="F33" s="238">
        <v>37.89</v>
      </c>
      <c r="G33" s="239">
        <v>36</v>
      </c>
      <c r="H33" s="313"/>
      <c r="I33" s="314"/>
      <c r="J33" s="315"/>
      <c r="K33" s="203" t="s">
        <v>279</v>
      </c>
      <c r="L33" s="203" t="s">
        <v>280</v>
      </c>
      <c r="M33" s="203" t="s">
        <v>281</v>
      </c>
      <c r="N33" s="204">
        <v>19.09</v>
      </c>
      <c r="O33" s="205">
        <f aca="true" t="shared" si="2" ref="O33:O43">(G33/1.18)/N33</f>
        <v>1.59813905585496</v>
      </c>
      <c r="P33" s="206">
        <v>42</v>
      </c>
      <c r="Q33" s="204">
        <v>51</v>
      </c>
      <c r="R33" s="207">
        <v>38</v>
      </c>
      <c r="S33" s="211">
        <f t="shared" si="1"/>
        <v>-2</v>
      </c>
      <c r="T33" s="250" t="s">
        <v>279</v>
      </c>
      <c r="U33" s="250" t="s">
        <v>280</v>
      </c>
      <c r="V33" s="250" t="s">
        <v>281</v>
      </c>
    </row>
    <row r="34" spans="1:22" ht="15">
      <c r="A34" s="237" t="s">
        <v>146</v>
      </c>
      <c r="B34" s="20" t="s">
        <v>52</v>
      </c>
      <c r="C34" s="20" t="s">
        <v>56</v>
      </c>
      <c r="D34" s="20" t="s">
        <v>49</v>
      </c>
      <c r="E34" s="101">
        <v>40.86</v>
      </c>
      <c r="F34" s="238">
        <v>40</v>
      </c>
      <c r="G34" s="239">
        <v>38</v>
      </c>
      <c r="H34" s="316"/>
      <c r="I34" s="317"/>
      <c r="J34" s="318"/>
      <c r="K34" s="203" t="s">
        <v>279</v>
      </c>
      <c r="L34" s="203" t="s">
        <v>280</v>
      </c>
      <c r="M34" s="203" t="s">
        <v>281</v>
      </c>
      <c r="N34" s="204">
        <v>20.32</v>
      </c>
      <c r="O34" s="205">
        <f t="shared" si="2"/>
        <v>1.5848124916588817</v>
      </c>
      <c r="P34" s="206">
        <v>43</v>
      </c>
      <c r="Q34" s="204">
        <v>42.34</v>
      </c>
      <c r="R34" s="207">
        <v>42</v>
      </c>
      <c r="S34" s="212">
        <f t="shared" si="1"/>
        <v>-4</v>
      </c>
      <c r="T34" s="250" t="s">
        <v>279</v>
      </c>
      <c r="U34" s="250" t="s">
        <v>280</v>
      </c>
      <c r="V34" s="250" t="s">
        <v>281</v>
      </c>
    </row>
    <row r="35" spans="1:22" ht="15">
      <c r="A35" s="237" t="s">
        <v>146</v>
      </c>
      <c r="B35" s="20" t="s">
        <v>53</v>
      </c>
      <c r="C35" s="20" t="s">
        <v>56</v>
      </c>
      <c r="D35" s="20" t="s">
        <v>49</v>
      </c>
      <c r="E35" s="101"/>
      <c r="F35" s="238"/>
      <c r="G35" s="101"/>
      <c r="H35" s="316"/>
      <c r="I35" s="317"/>
      <c r="J35" s="318"/>
      <c r="K35" s="203" t="s">
        <v>279</v>
      </c>
      <c r="L35" s="203" t="s">
        <v>280</v>
      </c>
      <c r="M35" s="203" t="s">
        <v>281</v>
      </c>
      <c r="N35" s="204">
        <v>21.64</v>
      </c>
      <c r="O35" s="205">
        <f t="shared" si="2"/>
        <v>0</v>
      </c>
      <c r="P35" s="206">
        <v>45</v>
      </c>
      <c r="Q35" s="204"/>
      <c r="R35" s="207">
        <v>39.71673525377229</v>
      </c>
      <c r="S35" s="211">
        <f t="shared" si="1"/>
        <v>-39.71673525377229</v>
      </c>
      <c r="T35" s="250" t="s">
        <v>279</v>
      </c>
      <c r="U35" s="250" t="s">
        <v>280</v>
      </c>
      <c r="V35" s="250" t="s">
        <v>281</v>
      </c>
    </row>
    <row r="36" spans="1:22" ht="15">
      <c r="A36" s="237" t="s">
        <v>146</v>
      </c>
      <c r="B36" s="20" t="s">
        <v>54</v>
      </c>
      <c r="C36" s="20" t="s">
        <v>56</v>
      </c>
      <c r="D36" s="20" t="s">
        <v>49</v>
      </c>
      <c r="E36" s="101">
        <v>44.09</v>
      </c>
      <c r="F36" s="238">
        <v>43.16</v>
      </c>
      <c r="G36" s="101">
        <v>41</v>
      </c>
      <c r="H36" s="316"/>
      <c r="I36" s="317"/>
      <c r="J36" s="318"/>
      <c r="K36" s="203" t="s">
        <v>279</v>
      </c>
      <c r="L36" s="203" t="s">
        <v>280</v>
      </c>
      <c r="M36" s="203" t="s">
        <v>281</v>
      </c>
      <c r="N36" s="204">
        <v>22.6</v>
      </c>
      <c r="O36" s="205">
        <f t="shared" si="2"/>
        <v>1.5374231288435578</v>
      </c>
      <c r="P36" s="206">
        <v>48</v>
      </c>
      <c r="Q36" s="204"/>
      <c r="R36" s="207">
        <v>41.73651907058308</v>
      </c>
      <c r="S36" s="211">
        <f t="shared" si="1"/>
        <v>-0.7365190705830784</v>
      </c>
      <c r="T36" s="250" t="s">
        <v>279</v>
      </c>
      <c r="U36" s="250" t="s">
        <v>280</v>
      </c>
      <c r="V36" s="250" t="s">
        <v>281</v>
      </c>
    </row>
    <row r="37" spans="1:22" ht="15">
      <c r="A37" s="237" t="s">
        <v>146</v>
      </c>
      <c r="B37" s="20" t="s">
        <v>124</v>
      </c>
      <c r="C37" s="20" t="s">
        <v>56</v>
      </c>
      <c r="D37" s="20" t="s">
        <v>49</v>
      </c>
      <c r="E37" s="101">
        <v>47.31</v>
      </c>
      <c r="F37" s="238">
        <v>46.32</v>
      </c>
      <c r="G37" s="101">
        <v>44</v>
      </c>
      <c r="H37" s="319"/>
      <c r="I37" s="320"/>
      <c r="J37" s="321"/>
      <c r="K37" s="203" t="s">
        <v>279</v>
      </c>
      <c r="L37" s="203" t="s">
        <v>280</v>
      </c>
      <c r="M37" s="203" t="s">
        <v>281</v>
      </c>
      <c r="N37" s="204">
        <v>23.55</v>
      </c>
      <c r="O37" s="205">
        <f t="shared" si="2"/>
        <v>1.5833603224297383</v>
      </c>
      <c r="P37" s="206">
        <v>50</v>
      </c>
      <c r="Q37" s="204"/>
      <c r="R37" s="207">
        <v>43.77439024390244</v>
      </c>
      <c r="S37" s="211">
        <f t="shared" si="1"/>
        <v>0.22560975609756184</v>
      </c>
      <c r="T37" s="250" t="s">
        <v>279</v>
      </c>
      <c r="U37" s="250" t="s">
        <v>280</v>
      </c>
      <c r="V37" s="250" t="s">
        <v>281</v>
      </c>
    </row>
    <row r="38" spans="1:22" ht="15">
      <c r="A38" s="237" t="s">
        <v>147</v>
      </c>
      <c r="B38" s="20" t="s">
        <v>51</v>
      </c>
      <c r="C38" s="20" t="s">
        <v>56</v>
      </c>
      <c r="D38" s="20" t="s">
        <v>49</v>
      </c>
      <c r="E38" s="101">
        <v>40.86</v>
      </c>
      <c r="F38" s="238">
        <v>40</v>
      </c>
      <c r="G38" s="101">
        <v>38</v>
      </c>
      <c r="H38" s="313"/>
      <c r="I38" s="314"/>
      <c r="J38" s="315"/>
      <c r="K38" s="203" t="s">
        <v>279</v>
      </c>
      <c r="L38" s="203" t="s">
        <v>280</v>
      </c>
      <c r="M38" s="203" t="s">
        <v>281</v>
      </c>
      <c r="N38" s="204">
        <v>24.29</v>
      </c>
      <c r="O38" s="205">
        <f t="shared" si="2"/>
        <v>1.3257879716141818</v>
      </c>
      <c r="P38" s="206">
        <v>49</v>
      </c>
      <c r="Q38" s="204"/>
      <c r="R38" s="207">
        <v>42.67297517297517</v>
      </c>
      <c r="S38" s="211">
        <f t="shared" si="1"/>
        <v>-4.672975172975171</v>
      </c>
      <c r="T38" s="250" t="s">
        <v>279</v>
      </c>
      <c r="U38" s="250" t="s">
        <v>280</v>
      </c>
      <c r="V38" s="250" t="s">
        <v>281</v>
      </c>
    </row>
    <row r="39" spans="1:22" ht="15">
      <c r="A39" s="237" t="s">
        <v>147</v>
      </c>
      <c r="B39" s="20" t="s">
        <v>52</v>
      </c>
      <c r="C39" s="20" t="s">
        <v>56</v>
      </c>
      <c r="D39" s="20" t="s">
        <v>49</v>
      </c>
      <c r="E39" s="101">
        <v>45.16</v>
      </c>
      <c r="F39" s="238">
        <v>44.21</v>
      </c>
      <c r="G39" s="239">
        <v>42</v>
      </c>
      <c r="H39" s="316"/>
      <c r="I39" s="317"/>
      <c r="J39" s="318"/>
      <c r="K39" s="203" t="s">
        <v>279</v>
      </c>
      <c r="L39" s="203" t="s">
        <v>280</v>
      </c>
      <c r="M39" s="203" t="s">
        <v>281</v>
      </c>
      <c r="N39" s="204">
        <v>25.79</v>
      </c>
      <c r="O39" s="205">
        <f t="shared" si="2"/>
        <v>1.380117112795</v>
      </c>
      <c r="P39" s="206">
        <v>50</v>
      </c>
      <c r="Q39" s="204">
        <v>42.34</v>
      </c>
      <c r="R39" s="207">
        <v>46</v>
      </c>
      <c r="S39" s="211">
        <f t="shared" si="1"/>
        <v>-4</v>
      </c>
      <c r="T39" s="250" t="s">
        <v>279</v>
      </c>
      <c r="U39" s="250" t="s">
        <v>280</v>
      </c>
      <c r="V39" s="250" t="s">
        <v>281</v>
      </c>
    </row>
    <row r="40" spans="1:22" ht="15">
      <c r="A40" s="237" t="s">
        <v>147</v>
      </c>
      <c r="B40" s="20" t="s">
        <v>53</v>
      </c>
      <c r="C40" s="20" t="s">
        <v>56</v>
      </c>
      <c r="D40" s="20" t="s">
        <v>49</v>
      </c>
      <c r="E40" s="101"/>
      <c r="F40" s="238"/>
      <c r="G40" s="101"/>
      <c r="H40" s="316"/>
      <c r="I40" s="317"/>
      <c r="J40" s="318"/>
      <c r="K40" s="203" t="s">
        <v>279</v>
      </c>
      <c r="L40" s="203" t="s">
        <v>280</v>
      </c>
      <c r="M40" s="203" t="s">
        <v>281</v>
      </c>
      <c r="N40" s="204">
        <v>24.44</v>
      </c>
      <c r="O40" s="205">
        <f t="shared" si="2"/>
        <v>0</v>
      </c>
      <c r="P40" s="206">
        <v>53</v>
      </c>
      <c r="Q40" s="204"/>
      <c r="R40" s="207">
        <v>46.27957860615882</v>
      </c>
      <c r="S40" s="211">
        <f t="shared" si="1"/>
        <v>-46.27957860615882</v>
      </c>
      <c r="T40" s="250" t="s">
        <v>279</v>
      </c>
      <c r="U40" s="250" t="s">
        <v>280</v>
      </c>
      <c r="V40" s="250" t="s">
        <v>281</v>
      </c>
    </row>
    <row r="41" spans="1:22" ht="15">
      <c r="A41" s="237" t="s">
        <v>147</v>
      </c>
      <c r="B41" s="20" t="s">
        <v>54</v>
      </c>
      <c r="C41" s="20" t="s">
        <v>56</v>
      </c>
      <c r="D41" s="20" t="s">
        <v>49</v>
      </c>
      <c r="E41" s="101">
        <v>47.31</v>
      </c>
      <c r="F41" s="238">
        <v>46.32</v>
      </c>
      <c r="G41" s="101">
        <v>44</v>
      </c>
      <c r="H41" s="316"/>
      <c r="I41" s="317"/>
      <c r="J41" s="318"/>
      <c r="K41" s="203" t="s">
        <v>279</v>
      </c>
      <c r="L41" s="203" t="s">
        <v>280</v>
      </c>
      <c r="M41" s="203" t="s">
        <v>281</v>
      </c>
      <c r="N41" s="204">
        <v>25.53</v>
      </c>
      <c r="O41" s="205">
        <f t="shared" si="2"/>
        <v>1.4605615195150936</v>
      </c>
      <c r="P41" s="206">
        <v>55</v>
      </c>
      <c r="Q41" s="204"/>
      <c r="R41" s="207">
        <v>48.29813664596274</v>
      </c>
      <c r="S41" s="211">
        <f t="shared" si="1"/>
        <v>-4.298136645962742</v>
      </c>
      <c r="T41" s="250" t="s">
        <v>279</v>
      </c>
      <c r="U41" s="250" t="s">
        <v>280</v>
      </c>
      <c r="V41" s="250" t="s">
        <v>281</v>
      </c>
    </row>
    <row r="42" spans="1:22" ht="15">
      <c r="A42" s="237" t="s">
        <v>147</v>
      </c>
      <c r="B42" s="20" t="s">
        <v>124</v>
      </c>
      <c r="C42" s="20" t="s">
        <v>56</v>
      </c>
      <c r="D42" s="20" t="s">
        <v>49</v>
      </c>
      <c r="E42" s="101">
        <v>50.54</v>
      </c>
      <c r="F42" s="238">
        <v>49.47</v>
      </c>
      <c r="G42" s="240">
        <v>47</v>
      </c>
      <c r="H42" s="319"/>
      <c r="I42" s="320"/>
      <c r="J42" s="321"/>
      <c r="K42" s="203" t="s">
        <v>279</v>
      </c>
      <c r="L42" s="203" t="s">
        <v>280</v>
      </c>
      <c r="M42" s="203" t="s">
        <v>281</v>
      </c>
      <c r="N42" s="204">
        <v>26.88</v>
      </c>
      <c r="O42" s="205">
        <f t="shared" si="2"/>
        <v>1.4817897497982244</v>
      </c>
      <c r="P42" s="206">
        <v>58</v>
      </c>
      <c r="Q42" s="204"/>
      <c r="R42" s="207">
        <v>50.31319086219602</v>
      </c>
      <c r="S42" s="211">
        <f t="shared" si="1"/>
        <v>-3.3131908621960235</v>
      </c>
      <c r="T42" s="250" t="s">
        <v>279</v>
      </c>
      <c r="U42" s="250" t="s">
        <v>280</v>
      </c>
      <c r="V42" s="250" t="s">
        <v>281</v>
      </c>
    </row>
    <row r="43" spans="1:22" ht="27" customHeight="1">
      <c r="A43" s="224" t="s">
        <v>228</v>
      </c>
      <c r="B43" s="223" t="s">
        <v>124</v>
      </c>
      <c r="C43" s="223" t="s">
        <v>231</v>
      </c>
      <c r="D43" s="223" t="s">
        <v>49</v>
      </c>
      <c r="E43" s="241">
        <v>51</v>
      </c>
      <c r="F43" s="241">
        <v>50</v>
      </c>
      <c r="G43" s="242">
        <v>49</v>
      </c>
      <c r="H43" s="59"/>
      <c r="I43" s="60"/>
      <c r="J43" s="61"/>
      <c r="K43" s="222" t="s">
        <v>279</v>
      </c>
      <c r="L43" s="221" t="s">
        <v>280</v>
      </c>
      <c r="M43" s="221" t="s">
        <v>281</v>
      </c>
      <c r="N43" s="163">
        <v>29.29</v>
      </c>
      <c r="O43" s="126">
        <f t="shared" si="2"/>
        <v>1.417733824814393</v>
      </c>
      <c r="P43" s="188">
        <v>50.5</v>
      </c>
      <c r="Q43" s="126">
        <v>55.89</v>
      </c>
      <c r="R43" s="208">
        <v>52</v>
      </c>
      <c r="S43" s="202">
        <f t="shared" si="1"/>
        <v>-3</v>
      </c>
      <c r="T43" s="250" t="s">
        <v>279</v>
      </c>
      <c r="U43" s="250" t="s">
        <v>280</v>
      </c>
      <c r="V43" s="250" t="s">
        <v>281</v>
      </c>
    </row>
    <row r="44" spans="1:22" ht="27" customHeight="1">
      <c r="A44" s="224" t="s">
        <v>229</v>
      </c>
      <c r="B44" s="223" t="s">
        <v>124</v>
      </c>
      <c r="C44" s="223" t="s">
        <v>231</v>
      </c>
      <c r="D44" s="223" t="s">
        <v>49</v>
      </c>
      <c r="E44" s="241">
        <v>51</v>
      </c>
      <c r="F44" s="242">
        <v>50</v>
      </c>
      <c r="G44" s="242">
        <v>49</v>
      </c>
      <c r="H44" s="59"/>
      <c r="I44" s="60"/>
      <c r="J44" s="61"/>
      <c r="K44" s="222" t="s">
        <v>279</v>
      </c>
      <c r="L44" s="221" t="s">
        <v>280</v>
      </c>
      <c r="M44" s="221" t="s">
        <v>281</v>
      </c>
      <c r="N44" s="163">
        <v>33.1</v>
      </c>
      <c r="O44" s="126">
        <f>(G44/1.18)/N44</f>
        <v>1.2545445235291106</v>
      </c>
      <c r="P44" s="42">
        <v>50.5</v>
      </c>
      <c r="Q44" s="126">
        <v>55.89</v>
      </c>
      <c r="R44" s="1">
        <v>52</v>
      </c>
      <c r="S44" s="202">
        <f t="shared" si="1"/>
        <v>-3</v>
      </c>
      <c r="T44" s="250" t="s">
        <v>279</v>
      </c>
      <c r="U44" s="250" t="s">
        <v>280</v>
      </c>
      <c r="V44" s="250" t="s">
        <v>281</v>
      </c>
    </row>
    <row r="45" spans="1:22" ht="27.75" customHeight="1" thickBot="1">
      <c r="A45" s="224" t="s">
        <v>230</v>
      </c>
      <c r="B45" s="223" t="s">
        <v>124</v>
      </c>
      <c r="C45" s="223" t="s">
        <v>232</v>
      </c>
      <c r="D45" s="223" t="s">
        <v>49</v>
      </c>
      <c r="E45" s="100">
        <v>82</v>
      </c>
      <c r="F45" s="242">
        <v>81</v>
      </c>
      <c r="G45" s="243">
        <v>80</v>
      </c>
      <c r="H45" s="59"/>
      <c r="I45" s="60"/>
      <c r="J45" s="61"/>
      <c r="K45" s="221" t="s">
        <v>282</v>
      </c>
      <c r="L45" s="221" t="s">
        <v>283</v>
      </c>
      <c r="M45" s="221" t="s">
        <v>284</v>
      </c>
      <c r="N45" s="163">
        <v>44.11</v>
      </c>
      <c r="O45" s="126">
        <f>(G45/1.18)/N45</f>
        <v>1.5369895753682052</v>
      </c>
      <c r="P45" s="126">
        <v>87.83333333333333</v>
      </c>
      <c r="Q45" s="126">
        <v>92.64</v>
      </c>
      <c r="R45" s="1">
        <v>88</v>
      </c>
      <c r="S45" s="202">
        <f t="shared" si="1"/>
        <v>-8</v>
      </c>
      <c r="T45" s="251" t="s">
        <v>282</v>
      </c>
      <c r="U45" s="251" t="s">
        <v>283</v>
      </c>
      <c r="V45" s="251" t="s">
        <v>284</v>
      </c>
    </row>
    <row r="46" spans="1:19" ht="33" customHeight="1" thickBot="1">
      <c r="A46" s="328" t="s">
        <v>61</v>
      </c>
      <c r="B46" s="329"/>
      <c r="C46" s="329"/>
      <c r="D46" s="330"/>
      <c r="E46" s="267" t="s">
        <v>346</v>
      </c>
      <c r="F46" s="268" t="s">
        <v>347</v>
      </c>
      <c r="G46" s="269" t="s">
        <v>348</v>
      </c>
      <c r="K46" s="20"/>
      <c r="L46" s="20"/>
      <c r="M46" s="20"/>
      <c r="N46" s="42"/>
      <c r="O46" s="42"/>
      <c r="P46" s="42"/>
      <c r="Q46" s="42"/>
      <c r="S46" s="201" t="e">
        <f t="shared" si="1"/>
        <v>#VALUE!</v>
      </c>
    </row>
    <row r="47" spans="1:19" ht="15.75" customHeight="1">
      <c r="A47" s="260" t="s">
        <v>152</v>
      </c>
      <c r="B47" s="261" t="s">
        <v>50</v>
      </c>
      <c r="C47" s="261" t="s">
        <v>153</v>
      </c>
      <c r="D47" s="262" t="s">
        <v>49</v>
      </c>
      <c r="E47" s="252">
        <v>8.39</v>
      </c>
      <c r="F47" s="248">
        <v>8.21</v>
      </c>
      <c r="G47" s="247">
        <v>7.8</v>
      </c>
      <c r="H47" s="332"/>
      <c r="I47" s="333"/>
      <c r="J47" s="334"/>
      <c r="K47" s="20" t="s">
        <v>285</v>
      </c>
      <c r="L47" s="20" t="s">
        <v>286</v>
      </c>
      <c r="M47" s="20" t="s">
        <v>287</v>
      </c>
      <c r="N47" s="126">
        <v>5.53</v>
      </c>
      <c r="O47" s="126">
        <f aca="true" t="shared" si="3" ref="O47:O54">(G47/1.18)/N47</f>
        <v>1.1953290219756643</v>
      </c>
      <c r="P47" s="189">
        <v>7.1</v>
      </c>
      <c r="Q47" s="42"/>
      <c r="R47" s="1">
        <v>8.2</v>
      </c>
      <c r="S47" s="201">
        <f t="shared" si="1"/>
        <v>-0.39999999999999947</v>
      </c>
    </row>
    <row r="48" spans="1:19" ht="13.5" customHeight="1">
      <c r="A48" s="255" t="s">
        <v>152</v>
      </c>
      <c r="B48" s="17" t="s">
        <v>51</v>
      </c>
      <c r="C48" s="17" t="s">
        <v>153</v>
      </c>
      <c r="D48" s="256" t="s">
        <v>49</v>
      </c>
      <c r="E48" s="254">
        <v>8.6</v>
      </c>
      <c r="F48" s="99">
        <v>8.42</v>
      </c>
      <c r="G48" s="98">
        <v>8</v>
      </c>
      <c r="H48" s="335"/>
      <c r="I48" s="336"/>
      <c r="J48" s="337"/>
      <c r="K48" s="20" t="s">
        <v>285</v>
      </c>
      <c r="L48" s="20" t="s">
        <v>286</v>
      </c>
      <c r="M48" s="20" t="s">
        <v>287</v>
      </c>
      <c r="N48" s="126">
        <v>5.7</v>
      </c>
      <c r="O48" s="126">
        <f t="shared" si="3"/>
        <v>1.1894142134998513</v>
      </c>
      <c r="P48" s="189">
        <v>7.5</v>
      </c>
      <c r="Q48" s="42"/>
      <c r="R48" s="1">
        <v>8.5</v>
      </c>
      <c r="S48" s="201">
        <f t="shared" si="1"/>
        <v>-0.5</v>
      </c>
    </row>
    <row r="49" spans="1:19" ht="13.5" customHeight="1">
      <c r="A49" s="255" t="s">
        <v>152</v>
      </c>
      <c r="B49" s="17" t="s">
        <v>52</v>
      </c>
      <c r="C49" s="17" t="s">
        <v>153</v>
      </c>
      <c r="D49" s="256" t="s">
        <v>49</v>
      </c>
      <c r="E49" s="254">
        <v>8.82</v>
      </c>
      <c r="F49" s="99">
        <v>8.63</v>
      </c>
      <c r="G49" s="98">
        <v>8.2</v>
      </c>
      <c r="H49" s="335"/>
      <c r="I49" s="336"/>
      <c r="J49" s="337"/>
      <c r="K49" s="20" t="s">
        <v>285</v>
      </c>
      <c r="L49" s="20" t="s">
        <v>286</v>
      </c>
      <c r="M49" s="20" t="s">
        <v>287</v>
      </c>
      <c r="N49" s="126">
        <v>5.89</v>
      </c>
      <c r="O49" s="126">
        <f t="shared" si="3"/>
        <v>1.1798221633909816</v>
      </c>
      <c r="P49" s="189">
        <v>7.8</v>
      </c>
      <c r="Q49" s="42"/>
      <c r="R49" s="1">
        <v>8.7</v>
      </c>
      <c r="S49" s="201">
        <f t="shared" si="1"/>
        <v>-0.5</v>
      </c>
    </row>
    <row r="50" spans="1:19" ht="13.5" customHeight="1">
      <c r="A50" s="255" t="s">
        <v>152</v>
      </c>
      <c r="B50" s="17" t="s">
        <v>53</v>
      </c>
      <c r="C50" s="17" t="s">
        <v>153</v>
      </c>
      <c r="D50" s="256" t="s">
        <v>49</v>
      </c>
      <c r="E50" s="254"/>
      <c r="F50" s="99"/>
      <c r="G50" s="98"/>
      <c r="H50" s="335"/>
      <c r="I50" s="336"/>
      <c r="J50" s="337"/>
      <c r="K50" s="20" t="s">
        <v>285</v>
      </c>
      <c r="L50" s="20" t="s">
        <v>286</v>
      </c>
      <c r="M50" s="20" t="s">
        <v>287</v>
      </c>
      <c r="N50" s="126">
        <v>6.28</v>
      </c>
      <c r="O50" s="126">
        <f t="shared" si="3"/>
        <v>0</v>
      </c>
      <c r="P50" s="189">
        <v>8</v>
      </c>
      <c r="Q50" s="42"/>
      <c r="R50" s="1">
        <v>9.2</v>
      </c>
      <c r="S50" s="201">
        <f t="shared" si="1"/>
        <v>-9.2</v>
      </c>
    </row>
    <row r="51" spans="1:19" ht="14.25" customHeight="1">
      <c r="A51" s="255" t="s">
        <v>152</v>
      </c>
      <c r="B51" s="17" t="s">
        <v>54</v>
      </c>
      <c r="C51" s="17" t="s">
        <v>153</v>
      </c>
      <c r="D51" s="256" t="s">
        <v>49</v>
      </c>
      <c r="E51" s="254">
        <v>9.14</v>
      </c>
      <c r="F51" s="99">
        <v>8.95</v>
      </c>
      <c r="G51" s="43">
        <v>8.5</v>
      </c>
      <c r="H51" s="335"/>
      <c r="I51" s="336"/>
      <c r="J51" s="337"/>
      <c r="K51" s="20" t="s">
        <v>285</v>
      </c>
      <c r="L51" s="20" t="s">
        <v>286</v>
      </c>
      <c r="M51" s="20" t="s">
        <v>287</v>
      </c>
      <c r="N51" s="126">
        <v>6.21</v>
      </c>
      <c r="O51" s="126">
        <f t="shared" si="3"/>
        <v>1.159966156281558</v>
      </c>
      <c r="P51" s="190">
        <v>8.25</v>
      </c>
      <c r="Q51" s="42"/>
      <c r="R51" s="1">
        <v>9.3</v>
      </c>
      <c r="S51" s="201">
        <f t="shared" si="1"/>
        <v>-0.8000000000000007</v>
      </c>
    </row>
    <row r="52" spans="1:19" ht="14.25" customHeight="1">
      <c r="A52" s="255" t="s">
        <v>152</v>
      </c>
      <c r="B52" s="17" t="s">
        <v>124</v>
      </c>
      <c r="C52" s="17" t="s">
        <v>153</v>
      </c>
      <c r="D52" s="256" t="s">
        <v>49</v>
      </c>
      <c r="E52" s="254">
        <v>9.57</v>
      </c>
      <c r="F52" s="99">
        <v>9.37</v>
      </c>
      <c r="G52" s="43">
        <v>8.9</v>
      </c>
      <c r="H52" s="335"/>
      <c r="I52" s="336"/>
      <c r="J52" s="337"/>
      <c r="K52" s="20" t="s">
        <v>285</v>
      </c>
      <c r="L52" s="20" t="s">
        <v>286</v>
      </c>
      <c r="M52" s="20" t="s">
        <v>287</v>
      </c>
      <c r="N52" s="126">
        <v>6.43</v>
      </c>
      <c r="O52" s="126">
        <f t="shared" si="3"/>
        <v>1.172997337691436</v>
      </c>
      <c r="P52" s="190">
        <v>8.7</v>
      </c>
      <c r="Q52" s="42"/>
      <c r="R52" s="1">
        <v>9.7</v>
      </c>
      <c r="S52" s="201">
        <f t="shared" si="1"/>
        <v>-0.7999999999999989</v>
      </c>
    </row>
    <row r="53" spans="1:19" ht="14.25" customHeight="1">
      <c r="A53" s="255" t="s">
        <v>152</v>
      </c>
      <c r="B53" s="17" t="s">
        <v>155</v>
      </c>
      <c r="C53" s="17" t="s">
        <v>153</v>
      </c>
      <c r="D53" s="256" t="s">
        <v>49</v>
      </c>
      <c r="E53" s="254"/>
      <c r="F53" s="99"/>
      <c r="G53" s="43"/>
      <c r="H53" s="335"/>
      <c r="I53" s="336"/>
      <c r="J53" s="337"/>
      <c r="K53" s="20" t="s">
        <v>285</v>
      </c>
      <c r="L53" s="20" t="s">
        <v>286</v>
      </c>
      <c r="M53" s="20" t="s">
        <v>287</v>
      </c>
      <c r="N53" s="126">
        <v>6.66</v>
      </c>
      <c r="O53" s="126">
        <f t="shared" si="3"/>
        <v>0</v>
      </c>
      <c r="P53" s="190">
        <v>9.3</v>
      </c>
      <c r="Q53" s="42"/>
      <c r="R53" s="1">
        <v>10.3</v>
      </c>
      <c r="S53" s="201">
        <f t="shared" si="1"/>
        <v>-10.3</v>
      </c>
    </row>
    <row r="54" spans="1:19" ht="15" customHeight="1" thickBot="1">
      <c r="A54" s="257" t="s">
        <v>152</v>
      </c>
      <c r="B54" s="258" t="s">
        <v>131</v>
      </c>
      <c r="C54" s="258" t="s">
        <v>153</v>
      </c>
      <c r="D54" s="259" t="s">
        <v>49</v>
      </c>
      <c r="E54" s="253">
        <v>10.75</v>
      </c>
      <c r="F54" s="245">
        <v>10.53</v>
      </c>
      <c r="G54" s="246">
        <v>10</v>
      </c>
      <c r="H54" s="338"/>
      <c r="I54" s="339"/>
      <c r="J54" s="340"/>
      <c r="K54" s="20" t="s">
        <v>285</v>
      </c>
      <c r="L54" s="20" t="s">
        <v>286</v>
      </c>
      <c r="M54" s="20" t="s">
        <v>287</v>
      </c>
      <c r="N54" s="126">
        <v>6.76</v>
      </c>
      <c r="O54" s="126">
        <f t="shared" si="3"/>
        <v>1.2536355430749173</v>
      </c>
      <c r="P54" s="190">
        <v>10.0625</v>
      </c>
      <c r="Q54" s="42"/>
      <c r="R54" s="1">
        <v>11</v>
      </c>
      <c r="S54" s="201">
        <f t="shared" si="1"/>
        <v>-1</v>
      </c>
    </row>
    <row r="55" spans="1:19" ht="28.5" customHeight="1" thickBot="1">
      <c r="A55" s="344"/>
      <c r="B55" s="345"/>
      <c r="C55" s="345"/>
      <c r="D55" s="346"/>
      <c r="E55" s="267" t="s">
        <v>349</v>
      </c>
      <c r="F55" s="268" t="s">
        <v>350</v>
      </c>
      <c r="G55" s="269" t="s">
        <v>351</v>
      </c>
      <c r="K55" s="20"/>
      <c r="L55" s="20"/>
      <c r="M55" s="20"/>
      <c r="N55" s="42"/>
      <c r="O55" s="42"/>
      <c r="P55" s="191"/>
      <c r="Q55" s="42"/>
      <c r="S55" s="201" t="e">
        <f t="shared" si="1"/>
        <v>#VALUE!</v>
      </c>
    </row>
    <row r="56" spans="1:19" ht="12" customHeight="1">
      <c r="A56" s="260" t="s">
        <v>57</v>
      </c>
      <c r="B56" s="261" t="s">
        <v>51</v>
      </c>
      <c r="C56" s="261" t="s">
        <v>58</v>
      </c>
      <c r="D56" s="262" t="s">
        <v>49</v>
      </c>
      <c r="E56" s="252">
        <v>10.73</v>
      </c>
      <c r="F56" s="248">
        <v>10.53</v>
      </c>
      <c r="G56" s="249">
        <v>10</v>
      </c>
      <c r="H56" s="332"/>
      <c r="I56" s="333"/>
      <c r="J56" s="334"/>
      <c r="K56" s="20" t="s">
        <v>288</v>
      </c>
      <c r="L56" s="20" t="s">
        <v>289</v>
      </c>
      <c r="M56" s="20" t="s">
        <v>290</v>
      </c>
      <c r="N56" s="126">
        <v>7.25</v>
      </c>
      <c r="O56" s="126">
        <f aca="true" t="shared" si="4" ref="O56:O61">(G56/1.18)/N56</f>
        <v>1.168907071887785</v>
      </c>
      <c r="P56" s="190">
        <v>10</v>
      </c>
      <c r="Q56" s="42"/>
      <c r="R56" s="1">
        <v>10.5</v>
      </c>
      <c r="S56" s="201">
        <f t="shared" si="1"/>
        <v>-0.5</v>
      </c>
    </row>
    <row r="57" spans="1:19" ht="13.5" customHeight="1">
      <c r="A57" s="255" t="s">
        <v>57</v>
      </c>
      <c r="B57" s="17" t="s">
        <v>52</v>
      </c>
      <c r="C57" s="17" t="s">
        <v>58</v>
      </c>
      <c r="D57" s="256" t="s">
        <v>49</v>
      </c>
      <c r="E57" s="254">
        <v>11.29</v>
      </c>
      <c r="F57" s="99">
        <v>11.05</v>
      </c>
      <c r="G57" s="43">
        <v>10.5</v>
      </c>
      <c r="H57" s="335"/>
      <c r="I57" s="336"/>
      <c r="J57" s="337"/>
      <c r="K57" s="20" t="s">
        <v>288</v>
      </c>
      <c r="L57" s="20" t="s">
        <v>289</v>
      </c>
      <c r="M57" s="20" t="s">
        <v>290</v>
      </c>
      <c r="N57" s="126">
        <v>7.5</v>
      </c>
      <c r="O57" s="126">
        <f t="shared" si="4"/>
        <v>1.1864406779661016</v>
      </c>
      <c r="P57" s="190">
        <v>12</v>
      </c>
      <c r="Q57" s="42"/>
      <c r="R57" s="1">
        <v>12</v>
      </c>
      <c r="S57" s="201">
        <f t="shared" si="1"/>
        <v>-1.5</v>
      </c>
    </row>
    <row r="58" spans="1:19" ht="12.75" customHeight="1">
      <c r="A58" s="255" t="s">
        <v>57</v>
      </c>
      <c r="B58" s="17" t="s">
        <v>53</v>
      </c>
      <c r="C58" s="17" t="s">
        <v>58</v>
      </c>
      <c r="D58" s="256" t="s">
        <v>49</v>
      </c>
      <c r="E58" s="254"/>
      <c r="F58" s="99"/>
      <c r="G58" s="192"/>
      <c r="H58" s="335"/>
      <c r="I58" s="336"/>
      <c r="J58" s="337"/>
      <c r="K58" s="20" t="s">
        <v>288</v>
      </c>
      <c r="L58" s="20" t="s">
        <v>289</v>
      </c>
      <c r="M58" s="20" t="s">
        <v>290</v>
      </c>
      <c r="N58" s="126">
        <v>8</v>
      </c>
      <c r="O58" s="126">
        <f t="shared" si="4"/>
        <v>0</v>
      </c>
      <c r="P58" s="190">
        <v>14.833333333333334</v>
      </c>
      <c r="Q58" s="42"/>
      <c r="R58" s="1">
        <v>13</v>
      </c>
      <c r="S58" s="202">
        <f t="shared" si="1"/>
        <v>-13</v>
      </c>
    </row>
    <row r="59" spans="1:19" ht="12.75" customHeight="1">
      <c r="A59" s="255" t="s">
        <v>57</v>
      </c>
      <c r="B59" s="17" t="s">
        <v>54</v>
      </c>
      <c r="C59" s="17" t="s">
        <v>58</v>
      </c>
      <c r="D59" s="256" t="s">
        <v>49</v>
      </c>
      <c r="E59" s="254">
        <v>12.15</v>
      </c>
      <c r="F59" s="99">
        <v>11.89</v>
      </c>
      <c r="G59" s="43">
        <v>11.3</v>
      </c>
      <c r="H59" s="335"/>
      <c r="I59" s="336"/>
      <c r="J59" s="337"/>
      <c r="K59" s="20" t="s">
        <v>288</v>
      </c>
      <c r="L59" s="20" t="s">
        <v>289</v>
      </c>
      <c r="M59" s="20" t="s">
        <v>290</v>
      </c>
      <c r="N59" s="126">
        <v>7.98</v>
      </c>
      <c r="O59" s="126">
        <f t="shared" si="4"/>
        <v>1.2000339832632427</v>
      </c>
      <c r="P59" s="190">
        <v>14.75</v>
      </c>
      <c r="Q59" s="42"/>
      <c r="R59" s="1">
        <v>14.5</v>
      </c>
      <c r="S59" s="202">
        <f t="shared" si="1"/>
        <v>-3.1999999999999993</v>
      </c>
    </row>
    <row r="60" spans="1:19" ht="12.75" customHeight="1">
      <c r="A60" s="255" t="s">
        <v>57</v>
      </c>
      <c r="B60" s="17" t="s">
        <v>124</v>
      </c>
      <c r="C60" s="17" t="s">
        <v>58</v>
      </c>
      <c r="D60" s="256" t="s">
        <v>49</v>
      </c>
      <c r="E60" s="254">
        <v>12.9</v>
      </c>
      <c r="F60" s="99">
        <v>12.63</v>
      </c>
      <c r="G60" s="43">
        <v>12</v>
      </c>
      <c r="H60" s="335"/>
      <c r="I60" s="336"/>
      <c r="J60" s="337"/>
      <c r="K60" s="20" t="s">
        <v>288</v>
      </c>
      <c r="L60" s="20" t="s">
        <v>289</v>
      </c>
      <c r="M60" s="20" t="s">
        <v>290</v>
      </c>
      <c r="N60" s="126">
        <v>8.23</v>
      </c>
      <c r="O60" s="126">
        <f t="shared" si="4"/>
        <v>1.2356611817039769</v>
      </c>
      <c r="P60" s="190">
        <v>15.324285714285713</v>
      </c>
      <c r="Q60" s="42"/>
      <c r="R60" s="1">
        <v>15</v>
      </c>
      <c r="S60" s="202">
        <f t="shared" si="1"/>
        <v>-3</v>
      </c>
    </row>
    <row r="61" spans="1:19" ht="12.75" customHeight="1" thickBot="1">
      <c r="A61" s="257" t="s">
        <v>57</v>
      </c>
      <c r="B61" s="258" t="s">
        <v>131</v>
      </c>
      <c r="C61" s="258" t="s">
        <v>58</v>
      </c>
      <c r="D61" s="259" t="s">
        <v>49</v>
      </c>
      <c r="E61" s="254">
        <v>13.98</v>
      </c>
      <c r="F61" s="99">
        <v>13.68</v>
      </c>
      <c r="G61" s="43">
        <v>13</v>
      </c>
      <c r="H61" s="338"/>
      <c r="I61" s="339"/>
      <c r="J61" s="340"/>
      <c r="K61" s="20" t="s">
        <v>288</v>
      </c>
      <c r="L61" s="20" t="s">
        <v>289</v>
      </c>
      <c r="M61" s="20" t="s">
        <v>290</v>
      </c>
      <c r="N61" s="126">
        <v>8.72</v>
      </c>
      <c r="O61" s="126">
        <f t="shared" si="4"/>
        <v>1.2634116000621987</v>
      </c>
      <c r="P61" s="190">
        <v>16.921666666666663</v>
      </c>
      <c r="Q61" s="42"/>
      <c r="R61" s="1">
        <v>16</v>
      </c>
      <c r="S61" s="201">
        <f t="shared" si="1"/>
        <v>-3</v>
      </c>
    </row>
    <row r="62" spans="1:16" ht="12.75" customHeight="1">
      <c r="A62"/>
      <c r="B62"/>
      <c r="C62"/>
      <c r="D62"/>
      <c r="E62" s="40"/>
      <c r="F62" s="40"/>
      <c r="G62" s="40"/>
      <c r="K62" s="106"/>
      <c r="L62" s="106"/>
      <c r="M62" s="106"/>
      <c r="N62" s="42"/>
      <c r="O62" s="183"/>
      <c r="P62" s="9"/>
    </row>
    <row r="63" spans="1:14" ht="13.5" customHeight="1">
      <c r="A63" s="57" t="s">
        <v>252</v>
      </c>
      <c r="B63" s="90"/>
      <c r="C63" s="90"/>
      <c r="D63" s="90"/>
      <c r="E63" s="91"/>
      <c r="F63" s="91"/>
      <c r="G63" s="91"/>
      <c r="H63" s="1" t="s">
        <v>297</v>
      </c>
      <c r="K63" s="88"/>
      <c r="L63" s="88"/>
      <c r="M63" s="88"/>
      <c r="N63" s="29"/>
    </row>
    <row r="64" spans="1:13" ht="13.5" customHeight="1">
      <c r="A64" s="57" t="s">
        <v>253</v>
      </c>
      <c r="B64" s="90"/>
      <c r="C64" s="90"/>
      <c r="D64" s="90"/>
      <c r="E64" s="91"/>
      <c r="F64" s="91"/>
      <c r="G64" s="91"/>
      <c r="K64" s="88"/>
      <c r="L64" s="88"/>
      <c r="M64" s="88"/>
    </row>
    <row r="65" spans="1:13" ht="13.5" customHeight="1">
      <c r="A65" s="57" t="s">
        <v>254</v>
      </c>
      <c r="B65" s="90"/>
      <c r="C65" s="90"/>
      <c r="D65" s="90"/>
      <c r="E65" s="91"/>
      <c r="F65" s="91"/>
      <c r="G65" s="91"/>
      <c r="K65" s="110"/>
      <c r="L65" s="88"/>
      <c r="M65" s="88"/>
    </row>
    <row r="66" spans="1:14" s="29" customFormat="1" ht="11.25" customHeight="1">
      <c r="A66" s="36" t="s">
        <v>28</v>
      </c>
      <c r="B66" s="37"/>
      <c r="C66" s="37"/>
      <c r="D66" s="37"/>
      <c r="K66" s="110"/>
      <c r="L66" s="88"/>
      <c r="M66" s="88"/>
      <c r="N66" s="1"/>
    </row>
    <row r="67" spans="1:14" s="29" customFormat="1" ht="12.75">
      <c r="A67" s="28" t="s">
        <v>160</v>
      </c>
      <c r="B67" s="11"/>
      <c r="C67" s="11"/>
      <c r="D67" s="11"/>
      <c r="K67" s="110"/>
      <c r="L67" s="88"/>
      <c r="M67" s="88"/>
      <c r="N67" s="1"/>
    </row>
    <row r="68" spans="1:14" s="29" customFormat="1" ht="12.75">
      <c r="A68" s="28" t="s">
        <v>238</v>
      </c>
      <c r="B68" s="11"/>
      <c r="C68" s="11"/>
      <c r="D68" s="11"/>
      <c r="K68" s="110"/>
      <c r="L68" s="88"/>
      <c r="M68" s="88"/>
      <c r="N68" s="1"/>
    </row>
    <row r="69" spans="1:14" s="29" customFormat="1" ht="12.75">
      <c r="A69" s="28" t="s">
        <v>323</v>
      </c>
      <c r="B69" s="11"/>
      <c r="C69" s="11"/>
      <c r="D69" s="11"/>
      <c r="K69" s="110"/>
      <c r="L69" s="88"/>
      <c r="M69" s="88"/>
      <c r="N69" s="1"/>
    </row>
    <row r="70" spans="1:14" s="29" customFormat="1" ht="12.75">
      <c r="A70" s="28" t="s">
        <v>324</v>
      </c>
      <c r="B70" s="11"/>
      <c r="C70" s="11"/>
      <c r="D70" s="11"/>
      <c r="K70" s="110"/>
      <c r="L70" s="88"/>
      <c r="M70" s="88"/>
      <c r="N70" s="1"/>
    </row>
    <row r="71" spans="1:14" s="29" customFormat="1" ht="12.75">
      <c r="A71" s="28" t="s">
        <v>239</v>
      </c>
      <c r="B71" s="11"/>
      <c r="C71" s="11"/>
      <c r="D71" s="11"/>
      <c r="K71" s="110"/>
      <c r="L71" s="88"/>
      <c r="M71" s="88"/>
      <c r="N71" s="1"/>
    </row>
    <row r="72" spans="1:14" s="29" customFormat="1" ht="12.75">
      <c r="A72" s="28" t="s">
        <v>192</v>
      </c>
      <c r="B72" s="11"/>
      <c r="C72" s="11"/>
      <c r="D72" s="11"/>
      <c r="K72" s="88"/>
      <c r="L72" s="88"/>
      <c r="M72" s="88"/>
      <c r="N72" s="1"/>
    </row>
    <row r="73" spans="1:14" s="29" customFormat="1" ht="12.75">
      <c r="A73" s="28" t="s">
        <v>325</v>
      </c>
      <c r="B73" s="11"/>
      <c r="C73" s="11"/>
      <c r="D73" s="11"/>
      <c r="K73" s="110"/>
      <c r="L73" s="88"/>
      <c r="M73" s="88"/>
      <c r="N73" s="1"/>
    </row>
    <row r="74" spans="1:14" s="29" customFormat="1" ht="12.75">
      <c r="A74" s="6" t="s">
        <v>213</v>
      </c>
      <c r="B74" s="11"/>
      <c r="C74" s="11"/>
      <c r="D74" s="11"/>
      <c r="K74" s="110"/>
      <c r="L74" s="88"/>
      <c r="M74" s="88"/>
      <c r="N74" s="1"/>
    </row>
    <row r="75" spans="1:14" s="29" customFormat="1" ht="12.75">
      <c r="A75" s="28" t="s">
        <v>150</v>
      </c>
      <c r="B75" s="11"/>
      <c r="C75" s="11"/>
      <c r="D75" s="11"/>
      <c r="K75" s="110"/>
      <c r="L75" s="88"/>
      <c r="M75" s="88"/>
      <c r="N75" s="1"/>
    </row>
    <row r="76" spans="1:14" s="29" customFormat="1" ht="12.75">
      <c r="A76" s="28" t="s">
        <v>48</v>
      </c>
      <c r="B76" s="11"/>
      <c r="C76" s="11"/>
      <c r="D76" s="11"/>
      <c r="K76" s="110"/>
      <c r="L76" s="88"/>
      <c r="M76" s="88"/>
      <c r="N76" s="1"/>
    </row>
    <row r="77" spans="1:14" s="29" customFormat="1" ht="12.75">
      <c r="A77" s="28" t="s">
        <v>125</v>
      </c>
      <c r="B77" s="11"/>
      <c r="C77" s="11"/>
      <c r="D77" s="11"/>
      <c r="K77" s="110"/>
      <c r="L77" s="88"/>
      <c r="M77" s="88"/>
      <c r="N77" s="1"/>
    </row>
    <row r="78" spans="1:13" ht="12.75">
      <c r="A78" s="9"/>
      <c r="B78" s="9"/>
      <c r="C78" s="9"/>
      <c r="D78" s="9"/>
      <c r="K78" s="110"/>
      <c r="L78" s="88"/>
      <c r="M78" s="88"/>
    </row>
    <row r="79" spans="1:13" ht="12.75">
      <c r="A79" s="9"/>
      <c r="B79" s="9"/>
      <c r="C79" s="9"/>
      <c r="D79" s="9"/>
      <c r="K79" s="110"/>
      <c r="L79" s="88"/>
      <c r="M79" s="88"/>
    </row>
    <row r="80" spans="1:13" ht="12.75">
      <c r="A80" s="9"/>
      <c r="B80" s="9"/>
      <c r="C80" s="9"/>
      <c r="D80" s="9"/>
      <c r="K80" s="88"/>
      <c r="L80" s="88"/>
      <c r="M80" s="88"/>
    </row>
    <row r="81" spans="11:13" ht="12.75">
      <c r="K81" s="88"/>
      <c r="L81" s="88"/>
      <c r="M81" s="88"/>
    </row>
    <row r="82" spans="11:13" ht="12.75">
      <c r="K82" s="88"/>
      <c r="L82" s="88"/>
      <c r="M82" s="88"/>
    </row>
    <row r="83" spans="11:13" ht="12.75">
      <c r="K83" s="88"/>
      <c r="L83" s="88"/>
      <c r="M83" s="88"/>
    </row>
    <row r="84" spans="11:13" ht="12.75">
      <c r="K84" s="88"/>
      <c r="L84" s="88"/>
      <c r="M84" s="88"/>
    </row>
    <row r="85" spans="11:13" ht="12.75">
      <c r="K85" s="88"/>
      <c r="L85" s="88"/>
      <c r="M85" s="88"/>
    </row>
    <row r="89" spans="11:13" ht="12.75">
      <c r="K89" s="29"/>
      <c r="L89" s="29"/>
      <c r="M89" s="29"/>
    </row>
    <row r="90" spans="11:13" ht="12.75">
      <c r="K90" s="29"/>
      <c r="L90" s="29"/>
      <c r="M90" s="29"/>
    </row>
    <row r="91" spans="11:13" ht="12.75">
      <c r="K91" s="29"/>
      <c r="L91" s="29"/>
      <c r="M91" s="29"/>
    </row>
    <row r="92" spans="11:13" ht="12.75">
      <c r="K92" s="29"/>
      <c r="L92" s="29"/>
      <c r="M92" s="29"/>
    </row>
    <row r="93" spans="11:13" ht="12.75">
      <c r="K93" s="29"/>
      <c r="L93" s="29"/>
      <c r="M93" s="29"/>
    </row>
    <row r="94" spans="11:13" ht="12.75">
      <c r="K94" s="29"/>
      <c r="L94" s="29"/>
      <c r="M94" s="29"/>
    </row>
    <row r="95" spans="11:13" ht="12.75">
      <c r="K95" s="29"/>
      <c r="L95" s="29"/>
      <c r="M95" s="29"/>
    </row>
    <row r="96" spans="11:13" ht="12.75">
      <c r="K96" s="29"/>
      <c r="L96" s="29"/>
      <c r="M96" s="29"/>
    </row>
    <row r="97" spans="11:13" ht="12.75">
      <c r="K97" s="29"/>
      <c r="L97" s="29"/>
      <c r="M97" s="29"/>
    </row>
    <row r="98" spans="11:13" ht="12.75">
      <c r="K98" s="29"/>
      <c r="L98" s="29"/>
      <c r="M98" s="29"/>
    </row>
    <row r="99" spans="11:13" ht="12.75">
      <c r="K99" s="29"/>
      <c r="L99" s="29"/>
      <c r="M99" s="29"/>
    </row>
    <row r="100" spans="11:13" ht="12.75">
      <c r="K100" s="29"/>
      <c r="L100" s="29"/>
      <c r="M100" s="29"/>
    </row>
  </sheetData>
  <sheetProtection/>
  <mergeCells count="18">
    <mergeCell ref="A46:D46"/>
    <mergeCell ref="Q17:Q19"/>
    <mergeCell ref="H47:J54"/>
    <mergeCell ref="H56:J61"/>
    <mergeCell ref="P17:P19"/>
    <mergeCell ref="A17:F17"/>
    <mergeCell ref="A55:D55"/>
    <mergeCell ref="H21:J26"/>
    <mergeCell ref="H27:J31"/>
    <mergeCell ref="H33:J37"/>
    <mergeCell ref="O17:O19"/>
    <mergeCell ref="H19:J19"/>
    <mergeCell ref="H38:J42"/>
    <mergeCell ref="B12:D12"/>
    <mergeCell ref="A20:D20"/>
    <mergeCell ref="A32:D32"/>
    <mergeCell ref="A16:M16"/>
    <mergeCell ref="N17:N19"/>
  </mergeCells>
  <hyperlinks>
    <hyperlink ref="C13" r:id="rId1" display="mayak-ural@mail.ru"/>
  </hyperlinks>
  <printOptions/>
  <pageMargins left="0" right="0" top="0.15748031496062992" bottom="0.15748031496062992" header="0.11811023622047245" footer="0.11811023622047245"/>
  <pageSetup fitToHeight="2" fitToWidth="1" horizontalDpi="600" verticalDpi="600" orientation="portrait" paperSize="9" scale="72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zoomScalePageLayoutView="0" workbookViewId="0" topLeftCell="A1">
      <selection activeCell="A16" sqref="A16:E16"/>
    </sheetView>
  </sheetViews>
  <sheetFormatPr defaultColWidth="9.140625" defaultRowHeight="12.75"/>
  <cols>
    <col min="1" max="1" width="41.7109375" style="1" customWidth="1"/>
    <col min="2" max="2" width="15.140625" style="1" customWidth="1"/>
    <col min="3" max="3" width="15.421875" style="1" customWidth="1"/>
    <col min="4" max="4" width="16.7109375" style="1" customWidth="1"/>
    <col min="5" max="5" width="15.28125" style="1" customWidth="1"/>
    <col min="6" max="6" width="11.421875" style="1" customWidth="1"/>
    <col min="7" max="7" width="11.57421875" style="1" customWidth="1"/>
    <col min="8" max="16384" width="9.140625" style="1" customWidth="1"/>
  </cols>
  <sheetData>
    <row r="1" s="29" customFormat="1" ht="12"/>
    <row r="2" s="29" customFormat="1" ht="12"/>
    <row r="3" spans="1:4" s="29" customFormat="1" ht="12.75">
      <c r="A3" s="38"/>
      <c r="D3" s="1" t="s">
        <v>18</v>
      </c>
    </row>
    <row r="4" spans="1:4" s="29" customFormat="1" ht="12.75">
      <c r="A4" s="28" t="s">
        <v>33</v>
      </c>
      <c r="D4" s="1" t="s">
        <v>19</v>
      </c>
    </row>
    <row r="5" spans="1:4" s="29" customFormat="1" ht="12.75">
      <c r="A5" s="28" t="s">
        <v>23</v>
      </c>
      <c r="B5" s="11"/>
      <c r="D5" s="1"/>
    </row>
    <row r="6" spans="1:4" s="29" customFormat="1" ht="12.75">
      <c r="A6" s="28" t="s">
        <v>22</v>
      </c>
      <c r="B6" s="11"/>
      <c r="D6" s="1" t="s">
        <v>47</v>
      </c>
    </row>
    <row r="7" spans="1:4" s="29" customFormat="1" ht="12">
      <c r="A7" s="28" t="s">
        <v>27</v>
      </c>
      <c r="B7" s="11"/>
      <c r="C7" s="11"/>
      <c r="D7" s="11"/>
    </row>
    <row r="8" spans="1:4" s="29" customFormat="1" ht="12">
      <c r="A8" s="28" t="s">
        <v>26</v>
      </c>
      <c r="B8" s="11"/>
      <c r="C8" s="11"/>
      <c r="D8" s="11"/>
    </row>
    <row r="9" spans="1:4" s="29" customFormat="1" ht="12">
      <c r="A9" s="28" t="s">
        <v>25</v>
      </c>
      <c r="B9" s="11"/>
      <c r="C9" s="11"/>
      <c r="D9" s="11"/>
    </row>
    <row r="10" spans="1:4" s="29" customFormat="1" ht="12">
      <c r="A10" s="28" t="s">
        <v>21</v>
      </c>
      <c r="B10" s="11"/>
      <c r="C10" s="11"/>
      <c r="D10" s="11"/>
    </row>
    <row r="11" s="29" customFormat="1" ht="12"/>
    <row r="12" spans="1:5" s="29" customFormat="1" ht="12.75" customHeight="1">
      <c r="A12" s="12" t="s">
        <v>24</v>
      </c>
      <c r="B12" s="322" t="s">
        <v>357</v>
      </c>
      <c r="C12" s="322"/>
      <c r="D12" s="322"/>
      <c r="E12" s="58"/>
    </row>
    <row r="13" spans="1:2" s="29" customFormat="1" ht="12.75" customHeight="1">
      <c r="A13" s="12" t="s">
        <v>215</v>
      </c>
      <c r="B13" s="96" t="s">
        <v>352</v>
      </c>
    </row>
    <row r="14" spans="1:2" s="29" customFormat="1" ht="15">
      <c r="A14" s="12" t="s">
        <v>216</v>
      </c>
      <c r="B14" s="96" t="s">
        <v>358</v>
      </c>
    </row>
    <row r="15" ht="15">
      <c r="A15" s="27"/>
    </row>
    <row r="16" spans="1:5" ht="12.75">
      <c r="A16" s="343" t="s">
        <v>375</v>
      </c>
      <c r="B16" s="343"/>
      <c r="C16" s="343"/>
      <c r="D16" s="343"/>
      <c r="E16" s="343"/>
    </row>
    <row r="17" spans="1:5" ht="12.75">
      <c r="A17" s="343" t="s">
        <v>191</v>
      </c>
      <c r="B17" s="343"/>
      <c r="C17" s="343"/>
      <c r="D17" s="343"/>
      <c r="E17" s="343"/>
    </row>
    <row r="18" spans="1:4" ht="13.5" customHeight="1">
      <c r="A18" s="31"/>
      <c r="D18" s="32"/>
    </row>
    <row r="19" spans="1:7" ht="28.5" customHeight="1">
      <c r="A19" s="349" t="s">
        <v>38</v>
      </c>
      <c r="B19" s="349" t="s">
        <v>35</v>
      </c>
      <c r="C19" s="25" t="s">
        <v>149</v>
      </c>
      <c r="D19" s="62" t="s">
        <v>149</v>
      </c>
      <c r="E19" s="62" t="s">
        <v>149</v>
      </c>
      <c r="F19" s="25" t="s">
        <v>149</v>
      </c>
      <c r="G19" s="78"/>
    </row>
    <row r="20" spans="1:7" ht="29.25" customHeight="1">
      <c r="A20" s="350"/>
      <c r="B20" s="350"/>
      <c r="C20" s="25" t="s">
        <v>243</v>
      </c>
      <c r="D20" s="62" t="s">
        <v>242</v>
      </c>
      <c r="E20" s="62" t="s">
        <v>244</v>
      </c>
      <c r="F20" s="86" t="s">
        <v>245</v>
      </c>
      <c r="G20" s="347"/>
    </row>
    <row r="21" spans="1:7" ht="27" customHeight="1">
      <c r="A21" s="25" t="s">
        <v>233</v>
      </c>
      <c r="B21" s="63"/>
      <c r="C21" s="64" t="s">
        <v>227</v>
      </c>
      <c r="D21" s="64" t="s">
        <v>227</v>
      </c>
      <c r="E21" s="65" t="s">
        <v>227</v>
      </c>
      <c r="F21" s="64" t="s">
        <v>227</v>
      </c>
      <c r="G21" s="348"/>
    </row>
    <row r="22" spans="1:7" ht="27" customHeight="1">
      <c r="A22" s="310" t="s">
        <v>259</v>
      </c>
      <c r="B22" s="311"/>
      <c r="C22" s="311"/>
      <c r="D22" s="311"/>
      <c r="E22" s="311"/>
      <c r="F22" s="312"/>
      <c r="G22" s="93"/>
    </row>
    <row r="23" spans="1:7" ht="47.25" customHeight="1">
      <c r="A23" s="87" t="s">
        <v>250</v>
      </c>
      <c r="B23" s="89" t="s">
        <v>249</v>
      </c>
      <c r="C23" s="79">
        <f>C25+350</f>
        <v>850</v>
      </c>
      <c r="D23" s="80">
        <f>D25+350</f>
        <v>830</v>
      </c>
      <c r="E23" s="81"/>
      <c r="F23" s="80"/>
      <c r="G23" s="84"/>
    </row>
    <row r="24" spans="1:7" ht="47.25" customHeight="1">
      <c r="A24" s="310" t="s">
        <v>260</v>
      </c>
      <c r="B24" s="311"/>
      <c r="C24" s="311"/>
      <c r="D24" s="311"/>
      <c r="E24" s="311"/>
      <c r="F24" s="312"/>
      <c r="G24" s="84"/>
    </row>
    <row r="25" spans="1:7" s="40" customFormat="1" ht="57.75" customHeight="1">
      <c r="A25" s="87" t="s">
        <v>246</v>
      </c>
      <c r="B25" s="89" t="s">
        <v>249</v>
      </c>
      <c r="C25" s="82">
        <v>500</v>
      </c>
      <c r="D25" s="83">
        <v>480</v>
      </c>
      <c r="E25" s="83">
        <v>450</v>
      </c>
      <c r="F25" s="82">
        <v>420</v>
      </c>
      <c r="G25" s="85"/>
    </row>
    <row r="26" spans="1:7" s="40" customFormat="1" ht="26.25" customHeight="1">
      <c r="A26" s="87" t="s">
        <v>261</v>
      </c>
      <c r="B26" s="89" t="s">
        <v>249</v>
      </c>
      <c r="C26" s="82">
        <v>270</v>
      </c>
      <c r="D26" s="83">
        <v>270</v>
      </c>
      <c r="E26" s="83">
        <v>270</v>
      </c>
      <c r="F26" s="82">
        <v>270</v>
      </c>
      <c r="G26" s="85"/>
    </row>
    <row r="27" spans="1:7" s="40" customFormat="1" ht="13.5" customHeight="1">
      <c r="A27" s="44"/>
      <c r="B27" s="66"/>
      <c r="C27" s="67"/>
      <c r="D27" s="67"/>
      <c r="E27" s="67"/>
      <c r="F27" s="85"/>
      <c r="G27" s="68"/>
    </row>
    <row r="28" spans="1:7" s="40" customFormat="1" ht="13.5" customHeight="1">
      <c r="A28" s="44"/>
      <c r="B28" s="66"/>
      <c r="C28" s="67"/>
      <c r="D28" s="67"/>
      <c r="E28" s="67"/>
      <c r="F28" s="85"/>
      <c r="G28" s="68"/>
    </row>
    <row r="29" spans="1:7" s="29" customFormat="1" ht="11.25" customHeight="1">
      <c r="A29" s="92" t="s">
        <v>262</v>
      </c>
      <c r="B29" s="66"/>
      <c r="C29" s="69"/>
      <c r="D29" s="69"/>
      <c r="E29" s="70"/>
      <c r="F29" s="68"/>
      <c r="G29" s="68"/>
    </row>
    <row r="30" spans="1:7" s="29" customFormat="1" ht="24">
      <c r="A30" s="71" t="s">
        <v>28</v>
      </c>
      <c r="B30" s="72"/>
      <c r="C30" s="72"/>
      <c r="D30" s="72"/>
      <c r="E30" s="72"/>
      <c r="F30" s="73"/>
      <c r="G30" s="73"/>
    </row>
    <row r="31" spans="1:7" s="29" customFormat="1" ht="24">
      <c r="A31" s="74" t="s">
        <v>159</v>
      </c>
      <c r="B31" s="75"/>
      <c r="C31" s="75"/>
      <c r="D31" s="75"/>
      <c r="E31" s="75"/>
      <c r="F31" s="75"/>
      <c r="G31" s="73"/>
    </row>
    <row r="32" spans="1:7" s="29" customFormat="1" ht="12">
      <c r="A32" s="74" t="s">
        <v>156</v>
      </c>
      <c r="B32" s="75"/>
      <c r="C32" s="75"/>
      <c r="D32" s="75"/>
      <c r="E32" s="75"/>
      <c r="F32" s="73"/>
      <c r="G32" s="73"/>
    </row>
    <row r="33" spans="1:7" ht="24">
      <c r="A33" s="74" t="s">
        <v>128</v>
      </c>
      <c r="B33" s="75"/>
      <c r="C33" s="75"/>
      <c r="D33" s="75"/>
      <c r="E33" s="75"/>
      <c r="F33" s="73"/>
      <c r="G33" s="73"/>
    </row>
    <row r="34" spans="1:7" ht="12.75">
      <c r="A34" s="74"/>
      <c r="B34" s="75"/>
      <c r="C34" s="75"/>
      <c r="D34" s="75"/>
      <c r="E34" s="75"/>
      <c r="F34" s="73"/>
      <c r="G34" s="73"/>
    </row>
    <row r="35" spans="1:7" ht="38.25">
      <c r="A35" s="44" t="s">
        <v>256</v>
      </c>
      <c r="B35" s="76"/>
      <c r="C35" s="76"/>
      <c r="D35" s="76"/>
      <c r="E35" s="76"/>
      <c r="F35" s="76"/>
      <c r="G35" s="76"/>
    </row>
  </sheetData>
  <sheetProtection/>
  <mergeCells count="8">
    <mergeCell ref="B12:D12"/>
    <mergeCell ref="A22:F22"/>
    <mergeCell ref="A24:F24"/>
    <mergeCell ref="G20:G21"/>
    <mergeCell ref="A16:E16"/>
    <mergeCell ref="A17:E17"/>
    <mergeCell ref="A19:A20"/>
    <mergeCell ref="B19:B20"/>
  </mergeCells>
  <hyperlinks>
    <hyperlink ref="B14" r:id="rId1" display="http://mayak-ural96.ru/ "/>
    <hyperlink ref="B13" r:id="rId2" display="mayak-ural@mail.ru"/>
  </hyperlink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8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9"/>
  <sheetViews>
    <sheetView zoomScalePageLayoutView="0" workbookViewId="0" topLeftCell="A7">
      <selection activeCell="A16" sqref="A16:E16"/>
    </sheetView>
  </sheetViews>
  <sheetFormatPr defaultColWidth="9.140625" defaultRowHeight="12.75"/>
  <cols>
    <col min="1" max="1" width="37.8515625" style="1" customWidth="1"/>
    <col min="2" max="2" width="12.421875" style="1" customWidth="1"/>
    <col min="3" max="3" width="14.7109375" style="1" customWidth="1"/>
    <col min="4" max="4" width="13.8515625" style="1" customWidth="1"/>
    <col min="5" max="5" width="17.00390625" style="1" customWidth="1"/>
    <col min="6" max="8" width="0" style="1" hidden="1" customWidth="1"/>
    <col min="9" max="16384" width="9.140625" style="1" customWidth="1"/>
  </cols>
  <sheetData>
    <row r="1" s="29" customFormat="1" ht="12"/>
    <row r="2" s="29" customFormat="1" ht="12"/>
    <row r="3" spans="1:4" s="29" customFormat="1" ht="12.75">
      <c r="A3" s="38"/>
      <c r="B3" s="30"/>
      <c r="D3" s="1" t="s">
        <v>18</v>
      </c>
    </row>
    <row r="4" spans="1:4" s="29" customFormat="1" ht="12.75">
      <c r="A4" s="28" t="s">
        <v>33</v>
      </c>
      <c r="B4" s="30"/>
      <c r="D4" s="1" t="s">
        <v>19</v>
      </c>
    </row>
    <row r="5" spans="1:4" s="29" customFormat="1" ht="12.75">
      <c r="A5" s="28" t="s">
        <v>23</v>
      </c>
      <c r="B5" s="10"/>
      <c r="C5" s="11"/>
      <c r="D5" s="1"/>
    </row>
    <row r="6" spans="1:5" s="29" customFormat="1" ht="12.75">
      <c r="A6" s="28" t="s">
        <v>22</v>
      </c>
      <c r="B6" s="11"/>
      <c r="C6" s="11"/>
      <c r="D6" s="1" t="s">
        <v>47</v>
      </c>
      <c r="E6" s="29" t="s">
        <v>370</v>
      </c>
    </row>
    <row r="7" spans="1:5" s="29" customFormat="1" ht="12">
      <c r="A7" s="28" t="s">
        <v>27</v>
      </c>
      <c r="B7" s="11"/>
      <c r="C7" s="11"/>
      <c r="D7" s="11"/>
      <c r="E7" s="11"/>
    </row>
    <row r="8" spans="1:5" s="29" customFormat="1" ht="12">
      <c r="A8" s="28" t="s">
        <v>26</v>
      </c>
      <c r="B8" s="11"/>
      <c r="C8" s="11"/>
      <c r="D8" s="11"/>
      <c r="E8" s="11"/>
    </row>
    <row r="9" spans="1:5" s="29" customFormat="1" ht="12">
      <c r="A9" s="28" t="s">
        <v>25</v>
      </c>
      <c r="B9" s="11"/>
      <c r="C9" s="11"/>
      <c r="D9" s="11"/>
      <c r="E9" s="11"/>
    </row>
    <row r="10" spans="1:5" s="29" customFormat="1" ht="12">
      <c r="A10" s="28" t="s">
        <v>21</v>
      </c>
      <c r="B10" s="11"/>
      <c r="C10" s="11"/>
      <c r="D10" s="11"/>
      <c r="E10" s="11"/>
    </row>
    <row r="11" s="29" customFormat="1" ht="12"/>
    <row r="12" spans="1:5" s="29" customFormat="1" ht="12.75" customHeight="1">
      <c r="A12" s="12" t="s">
        <v>24</v>
      </c>
      <c r="B12" s="322" t="s">
        <v>361</v>
      </c>
      <c r="C12" s="322"/>
      <c r="D12" s="322"/>
      <c r="E12" s="94"/>
    </row>
    <row r="13" spans="1:2" s="29" customFormat="1" ht="15">
      <c r="A13" s="12" t="s">
        <v>215</v>
      </c>
      <c r="B13" s="96" t="s">
        <v>352</v>
      </c>
    </row>
    <row r="14" spans="1:2" s="29" customFormat="1" ht="12.75">
      <c r="A14" s="12" t="s">
        <v>216</v>
      </c>
      <c r="B14" s="35"/>
    </row>
    <row r="15" ht="15">
      <c r="A15" s="27"/>
    </row>
    <row r="16" spans="1:5" ht="12.75">
      <c r="A16" s="343" t="s">
        <v>375</v>
      </c>
      <c r="B16" s="343"/>
      <c r="C16" s="343"/>
      <c r="D16" s="343"/>
      <c r="E16" s="343"/>
    </row>
    <row r="17" spans="1:5" ht="12.75">
      <c r="A17" s="343" t="s">
        <v>199</v>
      </c>
      <c r="B17" s="343"/>
      <c r="C17" s="343"/>
      <c r="D17" s="343"/>
      <c r="E17" s="343"/>
    </row>
    <row r="18" spans="1:5" ht="13.5" customHeight="1">
      <c r="A18" s="31"/>
      <c r="E18" s="32"/>
    </row>
    <row r="19" spans="1:8" ht="45.75" customHeight="1">
      <c r="A19" s="25" t="s">
        <v>38</v>
      </c>
      <c r="B19" s="25" t="s">
        <v>39</v>
      </c>
      <c r="C19" s="25" t="s">
        <v>40</v>
      </c>
      <c r="D19" s="25" t="s">
        <v>35</v>
      </c>
      <c r="E19" s="25" t="s">
        <v>149</v>
      </c>
      <c r="F19" s="64" t="s">
        <v>291</v>
      </c>
      <c r="G19" s="64" t="s">
        <v>292</v>
      </c>
      <c r="H19" s="2" t="s">
        <v>293</v>
      </c>
    </row>
    <row r="20" spans="1:5" ht="13.5" customHeight="1">
      <c r="A20" s="310" t="s">
        <v>200</v>
      </c>
      <c r="B20" s="311"/>
      <c r="C20" s="311"/>
      <c r="D20" s="311"/>
      <c r="E20" s="312"/>
    </row>
    <row r="21" spans="1:8" ht="13.5" customHeight="1">
      <c r="A21" s="33" t="s">
        <v>236</v>
      </c>
      <c r="B21" s="25"/>
      <c r="C21" s="17" t="s">
        <v>37</v>
      </c>
      <c r="D21" s="17" t="s">
        <v>49</v>
      </c>
      <c r="E21" s="77">
        <v>250</v>
      </c>
      <c r="F21" s="42">
        <v>7.33</v>
      </c>
      <c r="G21" s="126">
        <f>F21*25</f>
        <v>183.25</v>
      </c>
      <c r="H21" s="193">
        <f>(E21/G21/1.18)</f>
        <v>1.156149559507018</v>
      </c>
    </row>
    <row r="22" spans="1:8" ht="12.75">
      <c r="A22" s="33" t="s">
        <v>210</v>
      </c>
      <c r="B22" s="17"/>
      <c r="C22" s="17" t="s">
        <v>37</v>
      </c>
      <c r="D22" s="17" t="s">
        <v>49</v>
      </c>
      <c r="E22" s="77">
        <v>187.1421</v>
      </c>
      <c r="F22" s="42">
        <v>5.82</v>
      </c>
      <c r="G22" s="126">
        <f>F22*25</f>
        <v>145.5</v>
      </c>
      <c r="H22" s="193">
        <f>(E22/G22/1.18)</f>
        <v>1.09</v>
      </c>
    </row>
    <row r="23" spans="1:8" ht="12.75">
      <c r="A23" s="33" t="s">
        <v>211</v>
      </c>
      <c r="B23" s="17"/>
      <c r="C23" s="17" t="s">
        <v>37</v>
      </c>
      <c r="D23" s="17" t="s">
        <v>49</v>
      </c>
      <c r="E23" s="77">
        <v>214.7954</v>
      </c>
      <c r="F23" s="42">
        <v>6.68</v>
      </c>
      <c r="G23" s="126">
        <f>F23*25</f>
        <v>167</v>
      </c>
      <c r="H23" s="193">
        <f>(E23/G23/1.18)</f>
        <v>1.09</v>
      </c>
    </row>
    <row r="24" spans="1:8" ht="12.75">
      <c r="A24" s="33" t="s">
        <v>212</v>
      </c>
      <c r="B24" s="17"/>
      <c r="C24" s="17" t="s">
        <v>37</v>
      </c>
      <c r="D24" s="17" t="s">
        <v>49</v>
      </c>
      <c r="E24" s="77">
        <v>325</v>
      </c>
      <c r="F24" s="126">
        <v>8.78122846101695</v>
      </c>
      <c r="G24" s="126">
        <f>F24*25</f>
        <v>219.53071152542373</v>
      </c>
      <c r="H24" s="193">
        <f>(E24/G24/1.18)</f>
        <v>1.2546022690846272</v>
      </c>
    </row>
    <row r="25" spans="1:8" ht="13.5" customHeight="1">
      <c r="A25" s="351" t="s">
        <v>201</v>
      </c>
      <c r="B25" s="352"/>
      <c r="C25" s="352"/>
      <c r="D25" s="352"/>
      <c r="E25" s="353"/>
      <c r="F25" s="42"/>
      <c r="G25" s="126"/>
      <c r="H25" s="193"/>
    </row>
    <row r="26" spans="1:8" ht="12.75">
      <c r="A26" s="33" t="s">
        <v>206</v>
      </c>
      <c r="B26" s="17"/>
      <c r="C26" s="17" t="s">
        <v>37</v>
      </c>
      <c r="D26" s="17" t="s">
        <v>49</v>
      </c>
      <c r="E26" s="77">
        <v>195.5024</v>
      </c>
      <c r="F26" s="42">
        <v>6.08</v>
      </c>
      <c r="G26" s="126">
        <f>F26*25</f>
        <v>152</v>
      </c>
      <c r="H26" s="193">
        <f>(E26/G26/1.18)</f>
        <v>1.09</v>
      </c>
    </row>
    <row r="27" spans="1:8" ht="12.75">
      <c r="A27" s="33" t="s">
        <v>208</v>
      </c>
      <c r="B27" s="17"/>
      <c r="C27" s="17" t="s">
        <v>37</v>
      </c>
      <c r="D27" s="17" t="s">
        <v>49</v>
      </c>
      <c r="E27" s="77">
        <v>228.30050000000003</v>
      </c>
      <c r="F27" s="42">
        <v>7.1</v>
      </c>
      <c r="G27" s="126">
        <f>F27*25</f>
        <v>177.5</v>
      </c>
      <c r="H27" s="193">
        <f>(E27/G27/1.18)</f>
        <v>1.0900000000000003</v>
      </c>
    </row>
    <row r="28" spans="1:8" ht="12.75">
      <c r="A28" s="33" t="s">
        <v>207</v>
      </c>
      <c r="B28" s="17"/>
      <c r="C28" s="17" t="s">
        <v>37</v>
      </c>
      <c r="D28" s="17" t="s">
        <v>49</v>
      </c>
      <c r="E28" s="77">
        <v>300</v>
      </c>
      <c r="F28" s="42">
        <v>7.64</v>
      </c>
      <c r="G28" s="126">
        <f>F28*25</f>
        <v>191</v>
      </c>
      <c r="H28" s="193">
        <f>(E28/G28/1.18)</f>
        <v>1.3310852781968232</v>
      </c>
    </row>
    <row r="29" spans="1:8" ht="12.75">
      <c r="A29" s="33" t="s">
        <v>209</v>
      </c>
      <c r="B29" s="17"/>
      <c r="C29" s="17" t="s">
        <v>37</v>
      </c>
      <c r="D29" s="17" t="s">
        <v>49</v>
      </c>
      <c r="E29" s="77">
        <v>257</v>
      </c>
      <c r="F29" s="42">
        <v>7.98</v>
      </c>
      <c r="G29" s="126">
        <f>F29*25</f>
        <v>199.5</v>
      </c>
      <c r="H29" s="193">
        <f>(E29/G29/1.18)</f>
        <v>1.0917123316766493</v>
      </c>
    </row>
    <row r="30" spans="1:8" ht="13.5" customHeight="1">
      <c r="A30" s="351" t="s">
        <v>202</v>
      </c>
      <c r="B30" s="352"/>
      <c r="C30" s="352"/>
      <c r="D30" s="352"/>
      <c r="E30" s="353"/>
      <c r="F30" s="42"/>
      <c r="G30" s="126"/>
      <c r="H30" s="193"/>
    </row>
    <row r="31" spans="1:8" ht="12.75">
      <c r="A31" s="33" t="s">
        <v>203</v>
      </c>
      <c r="B31" s="17"/>
      <c r="C31" s="17" t="s">
        <v>37</v>
      </c>
      <c r="D31" s="17" t="s">
        <v>49</v>
      </c>
      <c r="E31" s="77">
        <v>210</v>
      </c>
      <c r="F31" s="42">
        <v>6.36</v>
      </c>
      <c r="G31" s="126">
        <f>F31*25</f>
        <v>159</v>
      </c>
      <c r="H31" s="193">
        <f>(E31/G31/1.18)</f>
        <v>1.1192836584585866</v>
      </c>
    </row>
    <row r="32" spans="1:8" ht="12.75">
      <c r="A32" s="33" t="s">
        <v>204</v>
      </c>
      <c r="B32" s="17"/>
      <c r="C32" s="17" t="s">
        <v>37</v>
      </c>
      <c r="D32" s="17" t="s">
        <v>49</v>
      </c>
      <c r="E32" s="77">
        <v>196</v>
      </c>
      <c r="F32" s="42">
        <v>6.09</v>
      </c>
      <c r="G32" s="126">
        <f>F32*25</f>
        <v>152.25</v>
      </c>
      <c r="H32" s="193">
        <f>(E32/G32/1.18)</f>
        <v>1.0909799337619326</v>
      </c>
    </row>
    <row r="33" spans="1:8" ht="12.75">
      <c r="A33" s="33" t="s">
        <v>205</v>
      </c>
      <c r="B33" s="17"/>
      <c r="C33" s="17" t="s">
        <v>37</v>
      </c>
      <c r="D33" s="17" t="s">
        <v>49</v>
      </c>
      <c r="E33" s="77">
        <v>300</v>
      </c>
      <c r="F33" s="42">
        <v>6.73</v>
      </c>
      <c r="G33" s="126">
        <f>F33*25</f>
        <v>168.25</v>
      </c>
      <c r="H33" s="193">
        <f>(E33/G33/1.18)</f>
        <v>1.5110685773289345</v>
      </c>
    </row>
    <row r="34" spans="1:8" ht="12.75">
      <c r="A34" s="33" t="s">
        <v>374</v>
      </c>
      <c r="B34" s="17"/>
      <c r="C34" s="17" t="s">
        <v>37</v>
      </c>
      <c r="D34" s="17" t="s">
        <v>49</v>
      </c>
      <c r="E34" s="77">
        <v>267</v>
      </c>
      <c r="F34" s="42">
        <v>6.59</v>
      </c>
      <c r="G34" s="126">
        <f>F34*25</f>
        <v>164.75</v>
      </c>
      <c r="H34" s="193">
        <f>(E34/G34/1.18)</f>
        <v>1.3734214654972867</v>
      </c>
    </row>
    <row r="35" spans="1:8" ht="12.75">
      <c r="A35" s="33" t="s">
        <v>302</v>
      </c>
      <c r="B35" s="17"/>
      <c r="C35" s="17" t="s">
        <v>37</v>
      </c>
      <c r="D35" s="17" t="s">
        <v>49</v>
      </c>
      <c r="E35" s="77">
        <v>305</v>
      </c>
      <c r="F35" s="126">
        <v>8.911678030508476</v>
      </c>
      <c r="G35" s="126">
        <f>F35*25</f>
        <v>222.7919507627119</v>
      </c>
      <c r="H35" s="193">
        <f>(E35/G35/1.18)</f>
        <v>1.1601611969656789</v>
      </c>
    </row>
    <row r="36" spans="1:8" s="40" customFormat="1" ht="12" customHeight="1">
      <c r="A36" s="34"/>
      <c r="B36" s="34"/>
      <c r="C36" s="34"/>
      <c r="D36" s="34"/>
      <c r="E36" s="39"/>
      <c r="H36" s="210"/>
    </row>
    <row r="37" spans="1:5" s="29" customFormat="1" ht="11.25" customHeight="1">
      <c r="A37" s="36" t="s">
        <v>28</v>
      </c>
      <c r="B37" s="37"/>
      <c r="C37" s="37"/>
      <c r="D37" s="37"/>
      <c r="E37" s="37"/>
    </row>
    <row r="38" spans="1:5" s="29" customFormat="1" ht="12">
      <c r="A38" s="28" t="s">
        <v>369</v>
      </c>
      <c r="B38" s="11"/>
      <c r="C38" s="11"/>
      <c r="D38" s="11"/>
      <c r="E38" s="11"/>
    </row>
    <row r="39" spans="1:5" s="29" customFormat="1" ht="12">
      <c r="A39" s="28" t="s">
        <v>238</v>
      </c>
      <c r="B39" s="11"/>
      <c r="C39" s="11"/>
      <c r="D39" s="11"/>
      <c r="E39" s="11"/>
    </row>
    <row r="40" spans="1:5" s="29" customFormat="1" ht="12">
      <c r="A40" s="28" t="s">
        <v>323</v>
      </c>
      <c r="B40" s="11"/>
      <c r="C40" s="11"/>
      <c r="D40" s="11"/>
      <c r="E40" s="11"/>
    </row>
    <row r="41" spans="1:5" s="29" customFormat="1" ht="12">
      <c r="A41" s="28" t="s">
        <v>324</v>
      </c>
      <c r="B41" s="11"/>
      <c r="C41" s="11"/>
      <c r="D41" s="11"/>
      <c r="E41" s="11"/>
    </row>
    <row r="42" spans="1:5" s="29" customFormat="1" ht="12">
      <c r="A42" s="28" t="s">
        <v>237</v>
      </c>
      <c r="B42" s="11"/>
      <c r="C42" s="11"/>
      <c r="D42" s="11"/>
      <c r="E42" s="11"/>
    </row>
    <row r="43" spans="1:5" s="29" customFormat="1" ht="12">
      <c r="A43" s="28" t="s">
        <v>239</v>
      </c>
      <c r="B43" s="11"/>
      <c r="C43" s="11"/>
      <c r="D43" s="11"/>
      <c r="E43" s="11"/>
    </row>
    <row r="44" spans="1:5" s="29" customFormat="1" ht="12">
      <c r="A44" s="28" t="s">
        <v>128</v>
      </c>
      <c r="B44" s="11"/>
      <c r="C44" s="11"/>
      <c r="D44" s="11"/>
      <c r="E44" s="11"/>
    </row>
    <row r="45" s="29" customFormat="1" ht="12">
      <c r="A45" s="28" t="s">
        <v>151</v>
      </c>
    </row>
    <row r="46" s="29" customFormat="1" ht="12">
      <c r="A46" s="28" t="s">
        <v>150</v>
      </c>
    </row>
    <row r="47" s="29" customFormat="1" ht="12">
      <c r="A47" s="28" t="s">
        <v>48</v>
      </c>
    </row>
    <row r="48" s="29" customFormat="1" ht="12">
      <c r="A48" s="28" t="s">
        <v>142</v>
      </c>
    </row>
    <row r="49" s="29" customFormat="1" ht="12">
      <c r="A49" s="28"/>
    </row>
  </sheetData>
  <sheetProtection/>
  <mergeCells count="6">
    <mergeCell ref="B12:D12"/>
    <mergeCell ref="A30:E30"/>
    <mergeCell ref="A16:E16"/>
    <mergeCell ref="A17:E17"/>
    <mergeCell ref="A20:E20"/>
    <mergeCell ref="A25:E25"/>
  </mergeCells>
  <hyperlinks>
    <hyperlink ref="B13" r:id="rId1" display="mayak-ural@mail.ru"/>
  </hyperlinks>
  <printOptions/>
  <pageMargins left="0.11811023622047245" right="0.11811023622047245" top="0.17" bottom="0.16" header="0.17" footer="0.16"/>
  <pageSetup fitToHeight="1" fitToWidth="1" horizontalDpi="600" verticalDpi="600" orientation="landscape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6"/>
  <sheetViews>
    <sheetView zoomScalePageLayoutView="0" workbookViewId="0" topLeftCell="A4">
      <selection activeCell="A16" sqref="A16:D16"/>
    </sheetView>
  </sheetViews>
  <sheetFormatPr defaultColWidth="9.140625" defaultRowHeight="12.75"/>
  <cols>
    <col min="1" max="1" width="29.00390625" style="95" customWidth="1"/>
    <col min="2" max="2" width="12.421875" style="95" customWidth="1"/>
    <col min="3" max="3" width="14.7109375" style="95" customWidth="1"/>
    <col min="4" max="4" width="13.8515625" style="95" customWidth="1"/>
    <col min="5" max="5" width="22.57421875" style="95" customWidth="1"/>
    <col min="6" max="11" width="0" style="95" hidden="1" customWidth="1"/>
    <col min="12" max="16384" width="9.140625" style="95" customWidth="1"/>
  </cols>
  <sheetData>
    <row r="1" s="145" customFormat="1" ht="12"/>
    <row r="2" s="145" customFormat="1" ht="12"/>
    <row r="3" spans="1:4" s="145" customFormat="1" ht="12.75">
      <c r="A3" s="38"/>
      <c r="B3" s="146"/>
      <c r="D3" s="95" t="s">
        <v>18</v>
      </c>
    </row>
    <row r="4" spans="1:4" s="145" customFormat="1" ht="12.75">
      <c r="A4" s="28" t="s">
        <v>33</v>
      </c>
      <c r="B4" s="146"/>
      <c r="D4" s="95" t="s">
        <v>19</v>
      </c>
    </row>
    <row r="5" spans="1:4" s="145" customFormat="1" ht="12.75">
      <c r="A5" s="28" t="s">
        <v>23</v>
      </c>
      <c r="B5" s="147"/>
      <c r="C5" s="148"/>
      <c r="D5" s="95"/>
    </row>
    <row r="6" spans="1:4" s="145" customFormat="1" ht="12.75">
      <c r="A6" s="28" t="s">
        <v>22</v>
      </c>
      <c r="B6" s="148"/>
      <c r="C6" s="148"/>
      <c r="D6" s="95" t="s">
        <v>47</v>
      </c>
    </row>
    <row r="7" spans="1:5" s="145" customFormat="1" ht="12">
      <c r="A7" s="28" t="s">
        <v>27</v>
      </c>
      <c r="B7" s="148"/>
      <c r="C7" s="148"/>
      <c r="D7" s="148"/>
      <c r="E7" s="148"/>
    </row>
    <row r="8" spans="1:5" s="145" customFormat="1" ht="12">
      <c r="A8" s="28" t="s">
        <v>26</v>
      </c>
      <c r="B8" s="148"/>
      <c r="C8" s="148"/>
      <c r="D8" s="148"/>
      <c r="E8" s="148"/>
    </row>
    <row r="9" spans="1:5" s="145" customFormat="1" ht="12">
      <c r="A9" s="28" t="s">
        <v>25</v>
      </c>
      <c r="B9" s="148"/>
      <c r="C9" s="148"/>
      <c r="D9" s="148"/>
      <c r="E9" s="148"/>
    </row>
    <row r="10" spans="1:5" s="145" customFormat="1" ht="12">
      <c r="A10" s="28" t="s">
        <v>21</v>
      </c>
      <c r="B10" s="148"/>
      <c r="C10" s="148"/>
      <c r="D10" s="148"/>
      <c r="E10" s="148"/>
    </row>
    <row r="11" s="145" customFormat="1" ht="12"/>
    <row r="12" spans="1:5" s="145" customFormat="1" ht="12.75" customHeight="1">
      <c r="A12" s="12" t="s">
        <v>24</v>
      </c>
      <c r="B12" s="58" t="s">
        <v>362</v>
      </c>
      <c r="C12" s="58" t="s">
        <v>364</v>
      </c>
      <c r="D12" s="58"/>
      <c r="E12" s="94"/>
    </row>
    <row r="13" spans="1:2" s="145" customFormat="1" ht="15">
      <c r="A13" s="12" t="s">
        <v>215</v>
      </c>
      <c r="B13" s="96" t="s">
        <v>363</v>
      </c>
    </row>
    <row r="14" spans="1:2" s="145" customFormat="1" ht="12.75">
      <c r="A14" s="12" t="s">
        <v>216</v>
      </c>
      <c r="B14" s="35" t="s">
        <v>367</v>
      </c>
    </row>
    <row r="15" ht="15">
      <c r="A15" s="27"/>
    </row>
    <row r="16" spans="1:8" ht="51.75">
      <c r="A16" s="343" t="s">
        <v>375</v>
      </c>
      <c r="B16" s="343"/>
      <c r="C16" s="343"/>
      <c r="D16" s="343"/>
      <c r="E16" s="131"/>
      <c r="F16" s="127" t="s">
        <v>295</v>
      </c>
      <c r="G16" s="135" t="s">
        <v>294</v>
      </c>
      <c r="H16" s="138" t="s">
        <v>296</v>
      </c>
    </row>
    <row r="17" spans="1:8" ht="15.75" customHeight="1">
      <c r="A17" s="354" t="s">
        <v>126</v>
      </c>
      <c r="B17" s="354"/>
      <c r="C17" s="354"/>
      <c r="D17" s="354"/>
      <c r="E17" s="355"/>
      <c r="F17" s="128"/>
      <c r="G17" s="136"/>
      <c r="H17" s="138"/>
    </row>
    <row r="18" spans="1:8" ht="18" customHeight="1">
      <c r="A18" s="31"/>
      <c r="E18" s="149"/>
      <c r="F18" s="129"/>
      <c r="G18" s="137"/>
      <c r="H18" s="138"/>
    </row>
    <row r="19" spans="1:8" ht="15.75" customHeight="1">
      <c r="A19" s="25" t="s">
        <v>38</v>
      </c>
      <c r="B19" s="25" t="s">
        <v>39</v>
      </c>
      <c r="C19" s="25" t="s">
        <v>40</v>
      </c>
      <c r="D19" s="25" t="s">
        <v>35</v>
      </c>
      <c r="E19" s="25" t="s">
        <v>20</v>
      </c>
      <c r="F19" s="150"/>
      <c r="G19" s="150"/>
      <c r="H19" s="150"/>
    </row>
    <row r="20" spans="1:8" ht="13.5" customHeight="1">
      <c r="A20" s="62" t="s">
        <v>29</v>
      </c>
      <c r="B20" s="63"/>
      <c r="C20" s="63"/>
      <c r="D20" s="63"/>
      <c r="E20" s="130"/>
      <c r="F20" s="150"/>
      <c r="G20" s="165"/>
      <c r="H20" s="150"/>
    </row>
    <row r="21" spans="1:8" ht="12.75">
      <c r="A21" s="17" t="s">
        <v>34</v>
      </c>
      <c r="B21" s="17" t="s">
        <v>9</v>
      </c>
      <c r="C21" s="17" t="s">
        <v>30</v>
      </c>
      <c r="D21" s="17" t="s">
        <v>32</v>
      </c>
      <c r="E21" s="111">
        <v>3550</v>
      </c>
      <c r="F21" s="156">
        <f>83.56/0.032</f>
        <v>2611.25</v>
      </c>
      <c r="G21" s="165">
        <f>(E21/1.18)/F21</f>
        <v>1.1521204696107943</v>
      </c>
      <c r="H21" s="151">
        <f>E21</f>
        <v>3550</v>
      </c>
    </row>
    <row r="22" spans="1:8" ht="12.75">
      <c r="A22" s="17" t="s">
        <v>34</v>
      </c>
      <c r="B22" s="17" t="s">
        <v>9</v>
      </c>
      <c r="C22" s="17" t="s">
        <v>31</v>
      </c>
      <c r="D22" s="17" t="s">
        <v>32</v>
      </c>
      <c r="E22" s="111">
        <v>3400</v>
      </c>
      <c r="F22" s="156">
        <v>2611.25</v>
      </c>
      <c r="G22" s="165">
        <f>(E22/1.18)/F22</f>
        <v>1.1034393230075212</v>
      </c>
      <c r="H22" s="151">
        <f>E22</f>
        <v>3400</v>
      </c>
    </row>
    <row r="23" spans="1:11" ht="12.75">
      <c r="A23" s="17" t="s">
        <v>34</v>
      </c>
      <c r="B23" s="17" t="s">
        <v>8</v>
      </c>
      <c r="C23" s="17" t="s">
        <v>30</v>
      </c>
      <c r="D23" s="17" t="s">
        <v>32</v>
      </c>
      <c r="E23" s="111">
        <v>3980</v>
      </c>
      <c r="F23" s="156">
        <f>97.66/0.032</f>
        <v>3051.875</v>
      </c>
      <c r="G23" s="165">
        <f>(E23/1.18)/F23</f>
        <v>1.1051833236722355</v>
      </c>
      <c r="H23" s="151">
        <f>E23</f>
        <v>3980</v>
      </c>
      <c r="I23" s="55">
        <f>F23*0.036</f>
        <v>109.86749999999999</v>
      </c>
      <c r="J23" s="55"/>
      <c r="K23" s="55"/>
    </row>
    <row r="24" spans="1:11" ht="12.75">
      <c r="A24" s="17" t="s">
        <v>34</v>
      </c>
      <c r="B24" s="17" t="s">
        <v>8</v>
      </c>
      <c r="C24" s="17" t="s">
        <v>31</v>
      </c>
      <c r="D24" s="17" t="s">
        <v>32</v>
      </c>
      <c r="E24" s="111">
        <v>3850</v>
      </c>
      <c r="F24" s="156">
        <v>3051.875</v>
      </c>
      <c r="G24" s="165">
        <f>(E24/1.18)/F24</f>
        <v>1.0690843708889715</v>
      </c>
      <c r="H24" s="151">
        <f>E24</f>
        <v>3850</v>
      </c>
      <c r="I24" s="55"/>
      <c r="J24" s="55"/>
      <c r="K24" s="55"/>
    </row>
    <row r="25" spans="1:11" ht="13.5" customHeight="1">
      <c r="A25" s="132" t="s">
        <v>12</v>
      </c>
      <c r="B25" s="133"/>
      <c r="C25" s="133"/>
      <c r="D25" s="133"/>
      <c r="E25" s="134"/>
      <c r="F25" s="150"/>
      <c r="G25" s="165"/>
      <c r="H25" s="150"/>
      <c r="I25" s="55"/>
      <c r="J25" s="55"/>
      <c r="K25" s="55"/>
    </row>
    <row r="26" spans="1:11" ht="12.75">
      <c r="A26" s="17" t="s">
        <v>36</v>
      </c>
      <c r="B26" s="17" t="s">
        <v>11</v>
      </c>
      <c r="C26" s="17" t="s">
        <v>234</v>
      </c>
      <c r="D26" s="17" t="s">
        <v>32</v>
      </c>
      <c r="E26" s="103">
        <v>2100</v>
      </c>
      <c r="F26" s="156">
        <v>1423</v>
      </c>
      <c r="G26" s="165">
        <f aca="true" t="shared" si="0" ref="G26:G31">(E26/1.18)/F26</f>
        <v>1.250640208678252</v>
      </c>
      <c r="H26" s="151">
        <f aca="true" t="shared" si="1" ref="H26:H31">E26</f>
        <v>2100</v>
      </c>
      <c r="I26" s="7"/>
      <c r="J26" s="7"/>
      <c r="K26" s="7"/>
    </row>
    <row r="27" spans="1:11" ht="12.75">
      <c r="A27" s="17" t="s">
        <v>36</v>
      </c>
      <c r="B27" s="17" t="s">
        <v>10</v>
      </c>
      <c r="C27" s="17" t="s">
        <v>234</v>
      </c>
      <c r="D27" s="17" t="s">
        <v>32</v>
      </c>
      <c r="E27" s="103">
        <v>2300</v>
      </c>
      <c r="F27" s="156">
        <v>1648.92</v>
      </c>
      <c r="G27" s="165">
        <f t="shared" si="0"/>
        <v>1.1820782951100608</v>
      </c>
      <c r="H27" s="151">
        <f t="shared" si="1"/>
        <v>2300</v>
      </c>
      <c r="I27" s="7"/>
      <c r="J27" s="7"/>
      <c r="K27" s="7"/>
    </row>
    <row r="28" spans="1:11" ht="12.75">
      <c r="A28" s="17" t="s">
        <v>36</v>
      </c>
      <c r="B28" s="17" t="s">
        <v>144</v>
      </c>
      <c r="C28" s="17" t="s">
        <v>234</v>
      </c>
      <c r="D28" s="17" t="s">
        <v>32</v>
      </c>
      <c r="E28" s="103">
        <v>3000</v>
      </c>
      <c r="F28" s="156">
        <v>1861.96</v>
      </c>
      <c r="G28" s="165">
        <f t="shared" si="0"/>
        <v>1.3654283020880857</v>
      </c>
      <c r="H28" s="151">
        <f t="shared" si="1"/>
        <v>3000</v>
      </c>
      <c r="I28" s="7"/>
      <c r="J28" s="7"/>
      <c r="K28" s="7"/>
    </row>
    <row r="29" spans="1:11" ht="12.75">
      <c r="A29" s="17" t="s">
        <v>36</v>
      </c>
      <c r="B29" s="17" t="s">
        <v>9</v>
      </c>
      <c r="C29" s="17" t="s">
        <v>234</v>
      </c>
      <c r="D29" s="17" t="s">
        <v>32</v>
      </c>
      <c r="E29" s="103">
        <v>3100</v>
      </c>
      <c r="F29" s="156">
        <v>2036.93</v>
      </c>
      <c r="G29" s="165">
        <f t="shared" si="0"/>
        <v>1.2897441954646436</v>
      </c>
      <c r="H29" s="151">
        <f t="shared" si="1"/>
        <v>3100</v>
      </c>
      <c r="I29" s="55"/>
      <c r="J29" s="55"/>
      <c r="K29" s="55"/>
    </row>
    <row r="30" spans="1:11" ht="12.75">
      <c r="A30" s="17" t="s">
        <v>36</v>
      </c>
      <c r="B30" s="17" t="s">
        <v>257</v>
      </c>
      <c r="C30" s="17" t="s">
        <v>234</v>
      </c>
      <c r="D30" s="17" t="s">
        <v>32</v>
      </c>
      <c r="E30" s="103">
        <v>3400</v>
      </c>
      <c r="F30" s="156">
        <v>2336.75</v>
      </c>
      <c r="G30" s="165">
        <f t="shared" si="0"/>
        <v>1.2330612740786946</v>
      </c>
      <c r="H30" s="151">
        <f t="shared" si="1"/>
        <v>3400</v>
      </c>
      <c r="I30" s="55"/>
      <c r="J30" s="55"/>
      <c r="K30" s="55"/>
    </row>
    <row r="31" spans="1:11" ht="12.75">
      <c r="A31" s="17" t="s">
        <v>36</v>
      </c>
      <c r="B31" s="17" t="s">
        <v>8</v>
      </c>
      <c r="C31" s="17" t="s">
        <v>234</v>
      </c>
      <c r="D31" s="17" t="s">
        <v>32</v>
      </c>
      <c r="E31" s="103">
        <v>3600</v>
      </c>
      <c r="F31" s="156">
        <v>2480.03</v>
      </c>
      <c r="G31" s="165">
        <f t="shared" si="0"/>
        <v>1.230165545427724</v>
      </c>
      <c r="H31" s="151">
        <f t="shared" si="1"/>
        <v>3600</v>
      </c>
      <c r="I31" s="55"/>
      <c r="J31" s="55"/>
      <c r="K31" s="55"/>
    </row>
    <row r="32" spans="1:11" ht="24.75" customHeight="1">
      <c r="A32" s="132" t="s">
        <v>145</v>
      </c>
      <c r="B32" s="133"/>
      <c r="C32" s="133"/>
      <c r="D32" s="133"/>
      <c r="E32" s="134"/>
      <c r="F32" s="150"/>
      <c r="G32" s="165"/>
      <c r="H32" s="150"/>
      <c r="I32" s="55"/>
      <c r="J32" s="55"/>
      <c r="K32" s="55"/>
    </row>
    <row r="33" spans="1:11" ht="12.75">
      <c r="A33" s="17" t="s">
        <v>36</v>
      </c>
      <c r="B33" s="17" t="s">
        <v>11</v>
      </c>
      <c r="C33" s="17" t="s">
        <v>37</v>
      </c>
      <c r="D33" s="17" t="s">
        <v>32</v>
      </c>
      <c r="E33" s="103">
        <f>E26+330</f>
        <v>2430</v>
      </c>
      <c r="F33" s="150"/>
      <c r="G33" s="165"/>
      <c r="H33" s="113">
        <f>E33</f>
        <v>2430</v>
      </c>
      <c r="I33" s="7"/>
      <c r="J33" s="7"/>
      <c r="K33" s="7"/>
    </row>
    <row r="34" spans="1:11" ht="12.75">
      <c r="A34" s="17" t="s">
        <v>36</v>
      </c>
      <c r="B34" s="17" t="s">
        <v>10</v>
      </c>
      <c r="C34" s="17" t="s">
        <v>37</v>
      </c>
      <c r="D34" s="17" t="s">
        <v>32</v>
      </c>
      <c r="E34" s="103">
        <f>E27+330</f>
        <v>2630</v>
      </c>
      <c r="F34" s="150"/>
      <c r="G34" s="165"/>
      <c r="H34" s="113">
        <f>E34</f>
        <v>2630</v>
      </c>
      <c r="I34" s="7"/>
      <c r="J34" s="7"/>
      <c r="K34" s="7"/>
    </row>
    <row r="35" spans="1:11" ht="12.75">
      <c r="A35" s="17" t="s">
        <v>36</v>
      </c>
      <c r="B35" s="17" t="s">
        <v>144</v>
      </c>
      <c r="C35" s="17" t="s">
        <v>37</v>
      </c>
      <c r="D35" s="17" t="s">
        <v>32</v>
      </c>
      <c r="E35" s="103">
        <f>E28+330</f>
        <v>3330</v>
      </c>
      <c r="F35" s="150"/>
      <c r="G35" s="165"/>
      <c r="H35" s="113">
        <f>E35</f>
        <v>3330</v>
      </c>
      <c r="I35" s="7"/>
      <c r="J35" s="7"/>
      <c r="K35" s="7"/>
    </row>
    <row r="36" spans="1:11" ht="12.75">
      <c r="A36" s="17" t="s">
        <v>36</v>
      </c>
      <c r="B36" s="17" t="s">
        <v>9</v>
      </c>
      <c r="C36" s="17" t="s">
        <v>37</v>
      </c>
      <c r="D36" s="17" t="s">
        <v>32</v>
      </c>
      <c r="E36" s="103">
        <v>3430</v>
      </c>
      <c r="F36" s="150"/>
      <c r="G36" s="165"/>
      <c r="H36" s="113">
        <f>E36</f>
        <v>3430</v>
      </c>
      <c r="I36" s="55"/>
      <c r="J36" s="55"/>
      <c r="K36" s="55"/>
    </row>
    <row r="37" spans="1:11" ht="12.75">
      <c r="A37" s="17" t="s">
        <v>36</v>
      </c>
      <c r="B37" s="17" t="s">
        <v>8</v>
      </c>
      <c r="C37" s="17" t="s">
        <v>37</v>
      </c>
      <c r="D37" s="17" t="s">
        <v>32</v>
      </c>
      <c r="E37" s="103">
        <f>E30+330</f>
        <v>3730</v>
      </c>
      <c r="F37" s="150"/>
      <c r="G37" s="165"/>
      <c r="H37" s="113">
        <f>E37</f>
        <v>3730</v>
      </c>
      <c r="I37" s="55"/>
      <c r="J37" s="55"/>
      <c r="K37" s="55"/>
    </row>
    <row r="38" spans="1:11" ht="27" customHeight="1">
      <c r="A38" s="132" t="s">
        <v>41</v>
      </c>
      <c r="B38" s="133"/>
      <c r="C38" s="133"/>
      <c r="D38" s="133"/>
      <c r="E38" s="134"/>
      <c r="F38" s="150"/>
      <c r="G38" s="165"/>
      <c r="H38" s="150"/>
      <c r="I38" s="55"/>
      <c r="J38" s="55"/>
      <c r="K38" s="55"/>
    </row>
    <row r="39" spans="1:11" ht="12.75">
      <c r="A39" s="17" t="s">
        <v>42</v>
      </c>
      <c r="B39" s="17" t="s">
        <v>127</v>
      </c>
      <c r="C39" s="17" t="s">
        <v>171</v>
      </c>
      <c r="D39" s="17" t="s">
        <v>49</v>
      </c>
      <c r="E39" s="111">
        <v>800</v>
      </c>
      <c r="F39" s="150">
        <v>471.36</v>
      </c>
      <c r="G39" s="165">
        <f>(E39/1.18)/F39</f>
        <v>1.4383191227404009</v>
      </c>
      <c r="H39" s="151"/>
      <c r="I39" s="55"/>
      <c r="J39" s="55"/>
      <c r="K39" s="55"/>
    </row>
    <row r="40" spans="1:11" ht="12.75">
      <c r="A40" s="17" t="s">
        <v>46</v>
      </c>
      <c r="B40" s="17" t="s">
        <v>127</v>
      </c>
      <c r="C40" s="17" t="s">
        <v>172</v>
      </c>
      <c r="D40" s="17" t="s">
        <v>49</v>
      </c>
      <c r="E40" s="111">
        <v>1000</v>
      </c>
      <c r="F40" s="150">
        <v>584.48</v>
      </c>
      <c r="G40" s="165">
        <f>(E40/1.18)/F40</f>
        <v>1.4499343469727692</v>
      </c>
      <c r="H40" s="151"/>
      <c r="I40" s="55"/>
      <c r="J40" s="55"/>
      <c r="K40" s="55"/>
    </row>
    <row r="41" spans="1:11" ht="12.75">
      <c r="A41" s="17" t="s">
        <v>43</v>
      </c>
      <c r="B41" s="17" t="s">
        <v>127</v>
      </c>
      <c r="C41" s="17" t="s">
        <v>173</v>
      </c>
      <c r="D41" s="17" t="s">
        <v>49</v>
      </c>
      <c r="E41" s="111">
        <v>1350</v>
      </c>
      <c r="F41" s="150">
        <v>795.78</v>
      </c>
      <c r="G41" s="165">
        <f>(E41/1.18)/F41</f>
        <v>1.4376684468196859</v>
      </c>
      <c r="H41" s="151"/>
      <c r="I41" s="55"/>
      <c r="J41" s="55"/>
      <c r="K41" s="55"/>
    </row>
    <row r="42" spans="1:11" ht="12.75">
      <c r="A42" s="17" t="s">
        <v>44</v>
      </c>
      <c r="B42" s="17" t="s">
        <v>127</v>
      </c>
      <c r="C42" s="17" t="s">
        <v>174</v>
      </c>
      <c r="D42" s="17" t="s">
        <v>49</v>
      </c>
      <c r="E42" s="111">
        <v>1500</v>
      </c>
      <c r="F42" s="150">
        <v>896.45</v>
      </c>
      <c r="G42" s="165">
        <f>(E42/1.18)/F42</f>
        <v>1.418022690253741</v>
      </c>
      <c r="H42" s="151"/>
      <c r="I42" s="55"/>
      <c r="J42" s="55"/>
      <c r="K42" s="55"/>
    </row>
    <row r="43" spans="1:11" ht="12.75">
      <c r="A43" s="17" t="s">
        <v>45</v>
      </c>
      <c r="B43" s="17" t="s">
        <v>127</v>
      </c>
      <c r="C43" s="17" t="s">
        <v>175</v>
      </c>
      <c r="D43" s="17" t="s">
        <v>49</v>
      </c>
      <c r="E43" s="111">
        <v>1700</v>
      </c>
      <c r="F43" s="150">
        <v>1010.62</v>
      </c>
      <c r="G43" s="165">
        <f>(E43/1.18)/F43</f>
        <v>1.4255387446336851</v>
      </c>
      <c r="H43" s="151"/>
      <c r="I43" s="55"/>
      <c r="J43" s="55"/>
      <c r="K43" s="55"/>
    </row>
    <row r="44" spans="1:11" s="152" customFormat="1" ht="12.75">
      <c r="A44" s="17" t="s">
        <v>170</v>
      </c>
      <c r="B44" s="17" t="s">
        <v>127</v>
      </c>
      <c r="C44" s="20" t="s">
        <v>161</v>
      </c>
      <c r="D44" s="17" t="s">
        <v>49</v>
      </c>
      <c r="E44" s="22" t="s">
        <v>235</v>
      </c>
      <c r="G44" s="104"/>
      <c r="H44" s="104"/>
      <c r="I44" s="104"/>
      <c r="J44" s="104"/>
      <c r="K44" s="104"/>
    </row>
    <row r="45" spans="1:11" s="152" customFormat="1" ht="12.75">
      <c r="A45" s="17" t="s">
        <v>170</v>
      </c>
      <c r="B45" s="17" t="s">
        <v>127</v>
      </c>
      <c r="C45" s="20" t="s">
        <v>162</v>
      </c>
      <c r="D45" s="17" t="s">
        <v>49</v>
      </c>
      <c r="E45" s="22" t="s">
        <v>235</v>
      </c>
      <c r="G45" s="104"/>
      <c r="H45" s="104"/>
      <c r="I45" s="104"/>
      <c r="J45" s="104"/>
      <c r="K45" s="104"/>
    </row>
    <row r="46" spans="1:11" s="152" customFormat="1" ht="12.75">
      <c r="A46" s="17" t="s">
        <v>170</v>
      </c>
      <c r="B46" s="17" t="s">
        <v>127</v>
      </c>
      <c r="C46" s="20" t="s">
        <v>163</v>
      </c>
      <c r="D46" s="17" t="s">
        <v>49</v>
      </c>
      <c r="E46" s="22" t="s">
        <v>235</v>
      </c>
      <c r="G46" s="104"/>
      <c r="H46" s="104"/>
      <c r="I46" s="104"/>
      <c r="J46" s="104"/>
      <c r="K46" s="104"/>
    </row>
    <row r="47" spans="1:5" s="152" customFormat="1" ht="12.75">
      <c r="A47" s="17" t="s">
        <v>170</v>
      </c>
      <c r="B47" s="17" t="s">
        <v>127</v>
      </c>
      <c r="C47" s="20" t="s">
        <v>164</v>
      </c>
      <c r="D47" s="17" t="s">
        <v>49</v>
      </c>
      <c r="E47" s="22" t="s">
        <v>235</v>
      </c>
    </row>
    <row r="48" spans="1:5" s="152" customFormat="1" ht="12.75">
      <c r="A48" s="17" t="s">
        <v>170</v>
      </c>
      <c r="B48" s="17" t="s">
        <v>127</v>
      </c>
      <c r="C48" s="20" t="s">
        <v>165</v>
      </c>
      <c r="D48" s="17" t="s">
        <v>49</v>
      </c>
      <c r="E48" s="22" t="s">
        <v>235</v>
      </c>
    </row>
    <row r="49" spans="1:5" s="152" customFormat="1" ht="12.75">
      <c r="A49" s="17" t="s">
        <v>170</v>
      </c>
      <c r="B49" s="17" t="s">
        <v>127</v>
      </c>
      <c r="C49" s="20" t="s">
        <v>166</v>
      </c>
      <c r="D49" s="17" t="s">
        <v>49</v>
      </c>
      <c r="E49" s="22" t="s">
        <v>235</v>
      </c>
    </row>
    <row r="50" spans="1:5" s="152" customFormat="1" ht="12.75">
      <c r="A50" s="17" t="s">
        <v>170</v>
      </c>
      <c r="B50" s="17" t="s">
        <v>127</v>
      </c>
      <c r="C50" s="20" t="s">
        <v>167</v>
      </c>
      <c r="D50" s="17" t="s">
        <v>49</v>
      </c>
      <c r="E50" s="22" t="s">
        <v>235</v>
      </c>
    </row>
    <row r="51" spans="1:5" s="152" customFormat="1" ht="12.75">
      <c r="A51" s="17" t="s">
        <v>170</v>
      </c>
      <c r="B51" s="17" t="s">
        <v>127</v>
      </c>
      <c r="C51" s="20" t="s">
        <v>168</v>
      </c>
      <c r="D51" s="17" t="s">
        <v>49</v>
      </c>
      <c r="E51" s="22" t="s">
        <v>235</v>
      </c>
    </row>
    <row r="52" spans="1:5" s="152" customFormat="1" ht="12.75">
      <c r="A52" s="17" t="s">
        <v>170</v>
      </c>
      <c r="B52" s="17" t="s">
        <v>127</v>
      </c>
      <c r="C52" s="20" t="s">
        <v>169</v>
      </c>
      <c r="D52" s="17" t="s">
        <v>49</v>
      </c>
      <c r="E52" s="22" t="s">
        <v>235</v>
      </c>
    </row>
    <row r="53" spans="1:5" s="152" customFormat="1" ht="12" customHeight="1">
      <c r="A53" s="34"/>
      <c r="B53" s="34"/>
      <c r="C53" s="34"/>
      <c r="D53" s="34"/>
      <c r="E53" s="39"/>
    </row>
    <row r="54" spans="1:5" s="145" customFormat="1" ht="11.25" customHeight="1">
      <c r="A54" s="36" t="s">
        <v>28</v>
      </c>
      <c r="B54" s="153"/>
      <c r="C54" s="153"/>
      <c r="D54" s="153"/>
      <c r="E54" s="153"/>
    </row>
    <row r="55" spans="1:5" s="145" customFormat="1" ht="12">
      <c r="A55" s="28" t="s">
        <v>369</v>
      </c>
      <c r="B55" s="148"/>
      <c r="C55" s="148"/>
      <c r="D55" s="148"/>
      <c r="E55" s="148"/>
    </row>
    <row r="56" spans="1:5" s="145" customFormat="1" ht="12">
      <c r="A56" s="28" t="s">
        <v>238</v>
      </c>
      <c r="B56" s="148"/>
      <c r="C56" s="148"/>
      <c r="D56" s="148"/>
      <c r="E56" s="148"/>
    </row>
    <row r="57" spans="1:5" s="145" customFormat="1" ht="12">
      <c r="A57" s="28" t="s">
        <v>323</v>
      </c>
      <c r="B57" s="148"/>
      <c r="C57" s="148"/>
      <c r="D57" s="148"/>
      <c r="E57" s="148"/>
    </row>
    <row r="58" spans="1:5" s="145" customFormat="1" ht="12">
      <c r="A58" s="28" t="s">
        <v>324</v>
      </c>
      <c r="B58" s="148"/>
      <c r="C58" s="148"/>
      <c r="D58" s="148"/>
      <c r="E58" s="148"/>
    </row>
    <row r="59" spans="1:5" s="145" customFormat="1" ht="12">
      <c r="A59" s="28" t="s">
        <v>237</v>
      </c>
      <c r="B59" s="148"/>
      <c r="C59" s="148"/>
      <c r="D59" s="148"/>
      <c r="E59" s="148"/>
    </row>
    <row r="60" spans="1:5" s="145" customFormat="1" ht="12">
      <c r="A60" s="28" t="s">
        <v>239</v>
      </c>
      <c r="B60" s="148"/>
      <c r="C60" s="148"/>
      <c r="D60" s="148"/>
      <c r="E60" s="148"/>
    </row>
    <row r="61" spans="1:5" s="145" customFormat="1" ht="12">
      <c r="A61" s="28" t="s">
        <v>325</v>
      </c>
      <c r="B61" s="148"/>
      <c r="C61" s="148"/>
      <c r="D61" s="148"/>
      <c r="E61" s="148"/>
    </row>
    <row r="62" s="145" customFormat="1" ht="12">
      <c r="A62" s="28" t="s">
        <v>151</v>
      </c>
    </row>
    <row r="63" s="145" customFormat="1" ht="12">
      <c r="A63" s="28" t="s">
        <v>150</v>
      </c>
    </row>
    <row r="64" s="145" customFormat="1" ht="12">
      <c r="A64" s="28" t="s">
        <v>48</v>
      </c>
    </row>
    <row r="65" s="145" customFormat="1" ht="12">
      <c r="A65" s="28" t="s">
        <v>142</v>
      </c>
    </row>
    <row r="66" s="145" customFormat="1" ht="12">
      <c r="A66" s="28"/>
    </row>
  </sheetData>
  <sheetProtection/>
  <mergeCells count="2">
    <mergeCell ref="A16:D16"/>
    <mergeCell ref="A17:E17"/>
  </mergeCells>
  <printOptions/>
  <pageMargins left="0.11811023622047245" right="0.11811023622047245" top="0.17" bottom="0.18" header="0.17" footer="0.17"/>
  <pageSetup fitToHeight="1" fitToWidth="1"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4">
      <selection activeCell="A16" sqref="A16:D16"/>
    </sheetView>
  </sheetViews>
  <sheetFormatPr defaultColWidth="9.140625" defaultRowHeight="12.75"/>
  <cols>
    <col min="1" max="1" width="27.00390625" style="95" customWidth="1"/>
    <col min="2" max="2" width="13.7109375" style="95" customWidth="1"/>
    <col min="3" max="3" width="11.57421875" style="95" customWidth="1"/>
    <col min="4" max="4" width="10.8515625" style="95" customWidth="1"/>
    <col min="5" max="5" width="10.28125" style="95" customWidth="1"/>
    <col min="6" max="7" width="12.00390625" style="95" customWidth="1"/>
    <col min="8" max="8" width="13.7109375" style="95" customWidth="1"/>
    <col min="9" max="13" width="0" style="95" hidden="1" customWidth="1"/>
    <col min="14" max="16384" width="9.140625" style="95" customWidth="1"/>
  </cols>
  <sheetData>
    <row r="1" spans="6:8" s="145" customFormat="1" ht="12.75">
      <c r="F1" s="95"/>
      <c r="G1" s="95"/>
      <c r="H1" s="95"/>
    </row>
    <row r="2" spans="6:8" s="145" customFormat="1" ht="12.75">
      <c r="F2" s="95"/>
      <c r="G2" s="95"/>
      <c r="H2" s="95"/>
    </row>
    <row r="3" spans="1:8" s="145" customFormat="1" ht="12.75">
      <c r="A3" s="38"/>
      <c r="B3" s="146"/>
      <c r="E3" s="95" t="s">
        <v>18</v>
      </c>
      <c r="F3" s="95"/>
      <c r="G3" s="95"/>
      <c r="H3" s="95"/>
    </row>
    <row r="4" spans="1:8" s="145" customFormat="1" ht="12.75">
      <c r="A4" s="28" t="s">
        <v>33</v>
      </c>
      <c r="B4" s="146"/>
      <c r="E4" s="95" t="s">
        <v>19</v>
      </c>
      <c r="F4" s="95"/>
      <c r="G4" s="95"/>
      <c r="H4" s="95"/>
    </row>
    <row r="5" spans="1:8" s="145" customFormat="1" ht="12.75">
      <c r="A5" s="28" t="s">
        <v>23</v>
      </c>
      <c r="B5" s="147"/>
      <c r="C5" s="148"/>
      <c r="E5" s="95"/>
      <c r="F5" s="95"/>
      <c r="G5" s="95"/>
      <c r="H5" s="95"/>
    </row>
    <row r="6" spans="1:8" s="145" customFormat="1" ht="12.75">
      <c r="A6" s="28" t="s">
        <v>22</v>
      </c>
      <c r="B6" s="148"/>
      <c r="C6" s="148"/>
      <c r="E6" s="95" t="s">
        <v>47</v>
      </c>
      <c r="F6" s="95"/>
      <c r="G6" s="95"/>
      <c r="H6" s="95"/>
    </row>
    <row r="7" spans="1:8" s="145" customFormat="1" ht="12.75">
      <c r="A7" s="28" t="s">
        <v>27</v>
      </c>
      <c r="B7" s="148"/>
      <c r="C7" s="148"/>
      <c r="D7" s="148"/>
      <c r="E7" s="148"/>
      <c r="F7" s="55"/>
      <c r="G7" s="55"/>
      <c r="H7" s="55"/>
    </row>
    <row r="8" spans="1:8" s="145" customFormat="1" ht="12.75">
      <c r="A8" s="28" t="s">
        <v>26</v>
      </c>
      <c r="B8" s="148"/>
      <c r="C8" s="148"/>
      <c r="D8" s="148"/>
      <c r="E8" s="148"/>
      <c r="F8" s="55"/>
      <c r="G8" s="55"/>
      <c r="H8" s="55"/>
    </row>
    <row r="9" spans="1:8" s="145" customFormat="1" ht="12.75">
      <c r="A9" s="28" t="s">
        <v>25</v>
      </c>
      <c r="B9" s="148"/>
      <c r="C9" s="148"/>
      <c r="D9" s="148"/>
      <c r="E9" s="148"/>
      <c r="F9" s="55"/>
      <c r="G9" s="55"/>
      <c r="H9" s="55"/>
    </row>
    <row r="10" spans="1:8" s="145" customFormat="1" ht="12.75">
      <c r="A10" s="28" t="s">
        <v>21</v>
      </c>
      <c r="B10" s="148"/>
      <c r="C10" s="148"/>
      <c r="D10" s="148"/>
      <c r="E10" s="148"/>
      <c r="F10" s="55"/>
      <c r="G10" s="55"/>
      <c r="H10" s="102"/>
    </row>
    <row r="11" spans="6:8" s="145" customFormat="1" ht="12.75">
      <c r="F11" s="95"/>
      <c r="G11" s="95"/>
      <c r="H11" s="95"/>
    </row>
    <row r="12" spans="1:8" s="145" customFormat="1" ht="12.75" customHeight="1">
      <c r="A12" s="12" t="s">
        <v>24</v>
      </c>
      <c r="B12" s="58" t="s">
        <v>362</v>
      </c>
      <c r="C12" s="58" t="s">
        <v>368</v>
      </c>
      <c r="D12" s="58"/>
      <c r="E12" s="94"/>
      <c r="F12" s="95"/>
      <c r="G12" s="95"/>
      <c r="H12" s="95"/>
    </row>
    <row r="13" spans="1:8" s="145" customFormat="1" ht="15">
      <c r="A13" s="12" t="s">
        <v>215</v>
      </c>
      <c r="B13" s="96" t="s">
        <v>352</v>
      </c>
      <c r="F13" s="95"/>
      <c r="G13" s="95"/>
      <c r="H13" s="95"/>
    </row>
    <row r="14" spans="1:8" s="145" customFormat="1" ht="20.25">
      <c r="A14" s="12" t="s">
        <v>216</v>
      </c>
      <c r="B14" s="35" t="s">
        <v>367</v>
      </c>
      <c r="E14" s="209"/>
      <c r="F14" s="95"/>
      <c r="G14" s="95"/>
      <c r="H14" s="95"/>
    </row>
    <row r="15" spans="1:8" ht="11.25" customHeight="1">
      <c r="A15" s="27"/>
      <c r="E15" s="5"/>
      <c r="F15" s="31"/>
      <c r="G15" s="31"/>
      <c r="H15" s="31"/>
    </row>
    <row r="16" spans="1:8" ht="12.75">
      <c r="A16" s="343" t="s">
        <v>375</v>
      </c>
      <c r="B16" s="343"/>
      <c r="C16" s="343"/>
      <c r="D16" s="343"/>
      <c r="E16" s="131"/>
      <c r="F16" s="131"/>
      <c r="G16" s="131"/>
      <c r="H16" s="131"/>
    </row>
    <row r="17" spans="1:11" ht="27" customHeight="1">
      <c r="A17" s="327" t="s">
        <v>62</v>
      </c>
      <c r="B17" s="327"/>
      <c r="C17" s="131"/>
      <c r="D17" s="131"/>
      <c r="E17" s="131"/>
      <c r="F17" s="131"/>
      <c r="G17" s="131"/>
      <c r="H17" s="131"/>
      <c r="I17" s="127" t="s">
        <v>295</v>
      </c>
      <c r="J17" s="135" t="s">
        <v>294</v>
      </c>
      <c r="K17" s="138"/>
    </row>
    <row r="18" spans="1:11" ht="6.75" customHeight="1">
      <c r="A18" s="31"/>
      <c r="I18" s="128"/>
      <c r="J18" s="136"/>
      <c r="K18" s="138"/>
    </row>
    <row r="19" spans="1:12" ht="60" customHeight="1">
      <c r="A19" s="13" t="s">
        <v>38</v>
      </c>
      <c r="B19" s="26" t="s">
        <v>39</v>
      </c>
      <c r="C19" s="26" t="s">
        <v>35</v>
      </c>
      <c r="D19" s="13" t="s">
        <v>67</v>
      </c>
      <c r="E19" s="13" t="s">
        <v>68</v>
      </c>
      <c r="F19" s="97" t="s">
        <v>267</v>
      </c>
      <c r="G19" s="97" t="s">
        <v>268</v>
      </c>
      <c r="H19" s="105" t="s">
        <v>269</v>
      </c>
      <c r="I19" s="129"/>
      <c r="J19" s="137"/>
      <c r="K19" s="138" t="s">
        <v>331</v>
      </c>
      <c r="L19" s="95" t="s">
        <v>332</v>
      </c>
    </row>
    <row r="20" spans="1:8" ht="21.75" customHeight="1">
      <c r="A20" s="356" t="s">
        <v>109</v>
      </c>
      <c r="B20" s="357"/>
      <c r="C20" s="63"/>
      <c r="D20" s="63"/>
      <c r="E20" s="63"/>
      <c r="F20" s="140"/>
      <c r="G20" s="78"/>
      <c r="H20" s="78"/>
    </row>
    <row r="21" spans="1:12" ht="12.75">
      <c r="A21" s="2" t="s">
        <v>107</v>
      </c>
      <c r="B21" s="14" t="s">
        <v>63</v>
      </c>
      <c r="C21" s="2" t="s">
        <v>49</v>
      </c>
      <c r="D21" s="16">
        <v>0.1</v>
      </c>
      <c r="E21" s="15">
        <v>0.25</v>
      </c>
      <c r="F21" s="41">
        <v>439</v>
      </c>
      <c r="G21" s="114">
        <v>419</v>
      </c>
      <c r="H21" s="41">
        <v>389</v>
      </c>
      <c r="I21" s="150">
        <v>271.51</v>
      </c>
      <c r="J21" s="155">
        <f>(H21/1.18)/I21</f>
        <v>1.214176335859278</v>
      </c>
      <c r="K21" s="154">
        <v>352.5</v>
      </c>
      <c r="L21" s="161">
        <f aca="true" t="shared" si="0" ref="L21:L39">K21-H21</f>
        <v>-36.5</v>
      </c>
    </row>
    <row r="22" spans="1:12" ht="12.75">
      <c r="A22" s="2" t="s">
        <v>107</v>
      </c>
      <c r="B22" s="14" t="s">
        <v>64</v>
      </c>
      <c r="C22" s="2" t="s">
        <v>49</v>
      </c>
      <c r="D22" s="16">
        <v>0.13</v>
      </c>
      <c r="E22" s="15">
        <v>0.325</v>
      </c>
      <c r="F22" s="41">
        <v>533</v>
      </c>
      <c r="G22" s="114">
        <v>513</v>
      </c>
      <c r="H22" s="41">
        <v>483</v>
      </c>
      <c r="I22" s="150">
        <v>340.68</v>
      </c>
      <c r="J22" s="155">
        <f aca="true" t="shared" si="1" ref="J22:J51">(H22/1.18)/I22</f>
        <v>1.201485364266482</v>
      </c>
      <c r="K22" s="154">
        <v>481.3333333333333</v>
      </c>
      <c r="L22" s="161">
        <f t="shared" si="0"/>
        <v>-1.6666666666666856</v>
      </c>
    </row>
    <row r="23" spans="1:12" ht="12.75">
      <c r="A23" s="2" t="s">
        <v>107</v>
      </c>
      <c r="B23" s="14" t="s">
        <v>65</v>
      </c>
      <c r="C23" s="2" t="s">
        <v>49</v>
      </c>
      <c r="D23" s="16">
        <v>0.16</v>
      </c>
      <c r="E23" s="15">
        <v>0.4</v>
      </c>
      <c r="F23" s="41">
        <v>742</v>
      </c>
      <c r="G23" s="114">
        <v>722</v>
      </c>
      <c r="H23" s="270">
        <v>692</v>
      </c>
      <c r="I23" s="155">
        <v>487.61</v>
      </c>
      <c r="J23" s="155">
        <f t="shared" si="1"/>
        <v>1.2026838620333908</v>
      </c>
      <c r="K23" s="154">
        <v>601</v>
      </c>
      <c r="L23" s="161">
        <f t="shared" si="0"/>
        <v>-91</v>
      </c>
    </row>
    <row r="24" spans="1:12" ht="12.75">
      <c r="A24" s="2" t="s">
        <v>107</v>
      </c>
      <c r="B24" s="14" t="s">
        <v>66</v>
      </c>
      <c r="C24" s="2" t="s">
        <v>49</v>
      </c>
      <c r="D24" s="16">
        <v>0.2</v>
      </c>
      <c r="E24" s="15">
        <v>0.5</v>
      </c>
      <c r="F24" s="41">
        <v>820</v>
      </c>
      <c r="G24" s="114">
        <v>800</v>
      </c>
      <c r="H24" s="270">
        <v>565</v>
      </c>
      <c r="I24" s="150">
        <v>585.49</v>
      </c>
      <c r="J24" s="155">
        <f t="shared" si="1"/>
        <v>0.8177997221507352</v>
      </c>
      <c r="K24" s="154">
        <v>720.5</v>
      </c>
      <c r="L24" s="161">
        <f t="shared" si="0"/>
        <v>155.5</v>
      </c>
    </row>
    <row r="25" spans="1:12" ht="12.75">
      <c r="A25" s="2" t="s">
        <v>107</v>
      </c>
      <c r="B25" s="14" t="s">
        <v>95</v>
      </c>
      <c r="C25" s="2" t="s">
        <v>49</v>
      </c>
      <c r="D25" s="15" t="s">
        <v>110</v>
      </c>
      <c r="E25" s="14">
        <v>0.35</v>
      </c>
      <c r="F25" s="41">
        <v>612</v>
      </c>
      <c r="G25" s="114">
        <v>592</v>
      </c>
      <c r="H25" s="270">
        <v>562</v>
      </c>
      <c r="I25" s="150">
        <v>393.34</v>
      </c>
      <c r="J25" s="155">
        <f t="shared" si="1"/>
        <v>1.2108384258928102</v>
      </c>
      <c r="K25" s="154">
        <v>694.8571428571429</v>
      </c>
      <c r="L25" s="161">
        <f t="shared" si="0"/>
        <v>132.8571428571429</v>
      </c>
    </row>
    <row r="26" spans="1:12" ht="12.75">
      <c r="A26" s="2" t="s">
        <v>107</v>
      </c>
      <c r="B26" s="14" t="s">
        <v>96</v>
      </c>
      <c r="C26" s="2" t="s">
        <v>49</v>
      </c>
      <c r="D26" s="14">
        <v>0.195</v>
      </c>
      <c r="E26" s="14">
        <v>0.47</v>
      </c>
      <c r="F26" s="41">
        <v>783</v>
      </c>
      <c r="G26" s="114">
        <v>763</v>
      </c>
      <c r="H26" s="270">
        <v>733</v>
      </c>
      <c r="I26" s="150">
        <v>512.33</v>
      </c>
      <c r="J26" s="155">
        <f t="shared" si="1"/>
        <v>1.2124732900239419</v>
      </c>
      <c r="K26" s="154">
        <v>902.295</v>
      </c>
      <c r="L26" s="161">
        <f t="shared" si="0"/>
        <v>169.29499999999996</v>
      </c>
    </row>
    <row r="27" spans="1:12" ht="12.75">
      <c r="A27" s="2" t="s">
        <v>107</v>
      </c>
      <c r="B27" s="14" t="s">
        <v>97</v>
      </c>
      <c r="C27" s="2" t="s">
        <v>49</v>
      </c>
      <c r="D27" s="14">
        <v>0.244</v>
      </c>
      <c r="E27" s="14">
        <v>0.59</v>
      </c>
      <c r="F27" s="41">
        <v>951</v>
      </c>
      <c r="G27" s="114">
        <v>931</v>
      </c>
      <c r="H27" s="270">
        <v>901</v>
      </c>
      <c r="I27" s="150">
        <v>631.34</v>
      </c>
      <c r="J27" s="155">
        <f t="shared" si="1"/>
        <v>1.2094264929101566</v>
      </c>
      <c r="K27" s="154">
        <v>964.7142857142857</v>
      </c>
      <c r="L27" s="161">
        <f t="shared" si="0"/>
        <v>63.714285714285666</v>
      </c>
    </row>
    <row r="28" spans="1:12" ht="12.75">
      <c r="A28" s="2" t="s">
        <v>107</v>
      </c>
      <c r="B28" s="14" t="s">
        <v>98</v>
      </c>
      <c r="C28" s="2" t="s">
        <v>49</v>
      </c>
      <c r="D28" s="14">
        <v>0.293</v>
      </c>
      <c r="E28" s="14" t="s">
        <v>111</v>
      </c>
      <c r="F28" s="41">
        <v>1119</v>
      </c>
      <c r="G28" s="114">
        <v>1099</v>
      </c>
      <c r="H28" s="270">
        <v>1069</v>
      </c>
      <c r="I28" s="150">
        <v>750.4</v>
      </c>
      <c r="J28" s="155">
        <f t="shared" si="1"/>
        <v>1.2072657294640599</v>
      </c>
      <c r="K28" s="154">
        <v>1155</v>
      </c>
      <c r="L28" s="161">
        <f t="shared" si="0"/>
        <v>86</v>
      </c>
    </row>
    <row r="29" spans="1:12" ht="12.75">
      <c r="A29" s="2" t="s">
        <v>107</v>
      </c>
      <c r="B29" s="14" t="s">
        <v>99</v>
      </c>
      <c r="C29" s="2" t="s">
        <v>49</v>
      </c>
      <c r="D29" s="14">
        <v>0.203</v>
      </c>
      <c r="E29" s="14">
        <v>0.49</v>
      </c>
      <c r="F29" s="41">
        <v>809</v>
      </c>
      <c r="G29" s="114">
        <v>789</v>
      </c>
      <c r="H29" s="270">
        <v>759</v>
      </c>
      <c r="I29" s="150">
        <v>530.31</v>
      </c>
      <c r="J29" s="155">
        <f t="shared" si="1"/>
        <v>1.2129138409289866</v>
      </c>
      <c r="K29" s="154">
        <v>794.4</v>
      </c>
      <c r="L29" s="161">
        <f t="shared" si="0"/>
        <v>35.39999999999998</v>
      </c>
    </row>
    <row r="30" spans="1:12" ht="12.75">
      <c r="A30" s="2" t="s">
        <v>107</v>
      </c>
      <c r="B30" s="14" t="s">
        <v>100</v>
      </c>
      <c r="C30" s="2" t="s">
        <v>49</v>
      </c>
      <c r="D30" s="14">
        <v>0.265</v>
      </c>
      <c r="E30" s="14">
        <v>0.64</v>
      </c>
      <c r="F30" s="41">
        <v>1063</v>
      </c>
      <c r="G30" s="114">
        <v>1043</v>
      </c>
      <c r="H30" s="270">
        <v>1013</v>
      </c>
      <c r="I30" s="150">
        <v>697.08</v>
      </c>
      <c r="J30" s="155">
        <f t="shared" si="1"/>
        <v>1.2315294891134252</v>
      </c>
      <c r="K30" s="154">
        <v>1015.7142857142857</v>
      </c>
      <c r="L30" s="161">
        <f t="shared" si="0"/>
        <v>2.7142857142856656</v>
      </c>
    </row>
    <row r="31" spans="1:12" ht="12.75">
      <c r="A31" s="2" t="s">
        <v>107</v>
      </c>
      <c r="B31" s="14" t="s">
        <v>101</v>
      </c>
      <c r="C31" s="2" t="s">
        <v>49</v>
      </c>
      <c r="D31" s="14">
        <v>0.331</v>
      </c>
      <c r="E31" s="14">
        <v>0.79</v>
      </c>
      <c r="F31" s="41">
        <v>1289</v>
      </c>
      <c r="G31" s="114">
        <v>1269</v>
      </c>
      <c r="H31" s="270">
        <v>1239</v>
      </c>
      <c r="I31" s="150">
        <v>857.25</v>
      </c>
      <c r="J31" s="155">
        <f t="shared" si="1"/>
        <v>1.2248468941382327</v>
      </c>
      <c r="K31" s="154">
        <v>1228.25</v>
      </c>
      <c r="L31" s="161">
        <f t="shared" si="0"/>
        <v>-10.75</v>
      </c>
    </row>
    <row r="32" spans="1:12" ht="12.75">
      <c r="A32" s="2" t="s">
        <v>107</v>
      </c>
      <c r="B32" s="14" t="s">
        <v>102</v>
      </c>
      <c r="C32" s="2" t="s">
        <v>49</v>
      </c>
      <c r="D32" s="14">
        <v>0.398</v>
      </c>
      <c r="E32" s="14">
        <v>0.96</v>
      </c>
      <c r="F32" s="41">
        <v>1518</v>
      </c>
      <c r="G32" s="114">
        <v>1498</v>
      </c>
      <c r="H32" s="270">
        <v>1468</v>
      </c>
      <c r="I32" s="150">
        <v>1019.8</v>
      </c>
      <c r="J32" s="155">
        <f t="shared" si="1"/>
        <v>1.2199135091294073</v>
      </c>
      <c r="K32" s="154">
        <v>1441.75</v>
      </c>
      <c r="L32" s="161">
        <f t="shared" si="0"/>
        <v>-26.25</v>
      </c>
    </row>
    <row r="33" spans="1:12" ht="12.75">
      <c r="A33" s="2" t="s">
        <v>107</v>
      </c>
      <c r="B33" s="14" t="s">
        <v>103</v>
      </c>
      <c r="C33" s="2" t="s">
        <v>49</v>
      </c>
      <c r="D33" s="14">
        <v>0.406</v>
      </c>
      <c r="E33" s="14">
        <v>0.97</v>
      </c>
      <c r="F33" s="41">
        <v>1553</v>
      </c>
      <c r="G33" s="114">
        <v>1533</v>
      </c>
      <c r="H33" s="270">
        <v>1503</v>
      </c>
      <c r="I33" s="150">
        <v>1043.67</v>
      </c>
      <c r="J33" s="155">
        <f t="shared" si="1"/>
        <v>1.2204325251845143</v>
      </c>
      <c r="K33" s="154">
        <v>1578.5714285714287</v>
      </c>
      <c r="L33" s="161">
        <f t="shared" si="0"/>
        <v>75.57142857142867</v>
      </c>
    </row>
    <row r="34" spans="1:12" ht="12.75">
      <c r="A34" s="2" t="s">
        <v>107</v>
      </c>
      <c r="B34" s="14" t="s">
        <v>104</v>
      </c>
      <c r="C34" s="2" t="s">
        <v>49</v>
      </c>
      <c r="D34" s="14">
        <v>0.543</v>
      </c>
      <c r="E34" s="14" t="s">
        <v>112</v>
      </c>
      <c r="F34" s="41">
        <v>2021</v>
      </c>
      <c r="G34" s="114">
        <v>2001</v>
      </c>
      <c r="H34" s="270">
        <v>1971</v>
      </c>
      <c r="I34" s="150">
        <v>1375.48</v>
      </c>
      <c r="J34" s="155">
        <f t="shared" si="1"/>
        <v>1.214368062822322</v>
      </c>
      <c r="K34" s="154">
        <v>2098</v>
      </c>
      <c r="L34" s="161">
        <f t="shared" si="0"/>
        <v>127</v>
      </c>
    </row>
    <row r="35" spans="1:12" ht="12.75">
      <c r="A35" s="2" t="s">
        <v>107</v>
      </c>
      <c r="B35" s="14" t="s">
        <v>105</v>
      </c>
      <c r="C35" s="2" t="s">
        <v>49</v>
      </c>
      <c r="D35" s="14">
        <v>0.679</v>
      </c>
      <c r="E35" s="14">
        <v>1.63</v>
      </c>
      <c r="F35" s="41">
        <v>2483</v>
      </c>
      <c r="G35" s="114">
        <v>2463</v>
      </c>
      <c r="H35" s="270">
        <v>2433</v>
      </c>
      <c r="I35" s="150">
        <v>1703.35</v>
      </c>
      <c r="J35" s="155">
        <f t="shared" si="1"/>
        <v>1.2104760658582565</v>
      </c>
      <c r="K35" s="154">
        <v>2524.5</v>
      </c>
      <c r="L35" s="161">
        <f t="shared" si="0"/>
        <v>91.5</v>
      </c>
    </row>
    <row r="36" spans="1:12" ht="12.75">
      <c r="A36" s="2" t="s">
        <v>107</v>
      </c>
      <c r="B36" s="14" t="s">
        <v>106</v>
      </c>
      <c r="C36" s="2" t="s">
        <v>49</v>
      </c>
      <c r="D36" s="14">
        <v>0.815</v>
      </c>
      <c r="E36" s="14">
        <v>1.96</v>
      </c>
      <c r="F36" s="41">
        <v>2950</v>
      </c>
      <c r="G36" s="114">
        <v>2930</v>
      </c>
      <c r="H36" s="270">
        <v>2900</v>
      </c>
      <c r="I36" s="150">
        <v>2034.33</v>
      </c>
      <c r="J36" s="155">
        <f t="shared" si="1"/>
        <v>1.2080769190072742</v>
      </c>
      <c r="K36" s="154">
        <v>2944.8571428571427</v>
      </c>
      <c r="L36" s="161">
        <f t="shared" si="0"/>
        <v>44.85714285714266</v>
      </c>
    </row>
    <row r="37" spans="1:12" ht="22.5" customHeight="1">
      <c r="A37" s="356" t="s">
        <v>123</v>
      </c>
      <c r="B37" s="357"/>
      <c r="C37" s="63"/>
      <c r="D37" s="63"/>
      <c r="E37" s="63"/>
      <c r="F37" s="63"/>
      <c r="G37" s="78"/>
      <c r="H37" s="25"/>
      <c r="I37" s="150"/>
      <c r="J37" s="150"/>
      <c r="K37" s="150"/>
      <c r="L37" s="161"/>
    </row>
    <row r="38" spans="1:12" ht="12.75">
      <c r="A38" s="2" t="s">
        <v>75</v>
      </c>
      <c r="B38" s="14" t="s">
        <v>69</v>
      </c>
      <c r="C38" s="2" t="s">
        <v>49</v>
      </c>
      <c r="D38" s="14">
        <v>0.24</v>
      </c>
      <c r="E38" s="14">
        <v>0.6</v>
      </c>
      <c r="F38" s="41">
        <f>G38+30</f>
        <v>2330</v>
      </c>
      <c r="G38" s="114">
        <f>H38+50</f>
        <v>2300</v>
      </c>
      <c r="H38" s="41">
        <v>2250</v>
      </c>
      <c r="I38" s="150">
        <v>1362.02</v>
      </c>
      <c r="J38" s="155">
        <f t="shared" si="1"/>
        <v>1.399964509344172</v>
      </c>
      <c r="K38" s="154">
        <v>2062.5</v>
      </c>
      <c r="L38" s="161">
        <f t="shared" si="0"/>
        <v>-187.5</v>
      </c>
    </row>
    <row r="39" spans="1:12" ht="12.75">
      <c r="A39" s="2" t="s">
        <v>75</v>
      </c>
      <c r="B39" s="14" t="s">
        <v>72</v>
      </c>
      <c r="C39" s="2" t="s">
        <v>49</v>
      </c>
      <c r="D39" s="14" t="s">
        <v>71</v>
      </c>
      <c r="E39" s="14" t="s">
        <v>70</v>
      </c>
      <c r="F39" s="41">
        <f>G39+30</f>
        <v>2930</v>
      </c>
      <c r="G39" s="114">
        <f>H39+50</f>
        <v>2900</v>
      </c>
      <c r="H39" s="41">
        <v>2850</v>
      </c>
      <c r="I39" s="150">
        <v>1667.17</v>
      </c>
      <c r="J39" s="155">
        <f t="shared" si="1"/>
        <v>1.4487150304336904</v>
      </c>
      <c r="K39" s="154">
        <v>2900</v>
      </c>
      <c r="L39" s="161">
        <f t="shared" si="0"/>
        <v>50</v>
      </c>
    </row>
    <row r="40" spans="1:12" ht="12.75">
      <c r="A40" s="2" t="s">
        <v>108</v>
      </c>
      <c r="B40" s="2" t="s">
        <v>73</v>
      </c>
      <c r="C40" s="2" t="s">
        <v>49</v>
      </c>
      <c r="D40" s="14">
        <v>0.18</v>
      </c>
      <c r="E40" s="14">
        <v>0.38</v>
      </c>
      <c r="F40" s="41">
        <v>2400</v>
      </c>
      <c r="G40" s="114">
        <f>H40+50</f>
        <v>2250</v>
      </c>
      <c r="H40" s="41">
        <v>2200</v>
      </c>
      <c r="I40" s="150">
        <v>1554.06</v>
      </c>
      <c r="J40" s="155">
        <f t="shared" si="1"/>
        <v>1.19970064197072</v>
      </c>
      <c r="K40" s="154">
        <v>2002.8</v>
      </c>
      <c r="L40" s="161">
        <f>K40-H40</f>
        <v>-197.20000000000005</v>
      </c>
    </row>
    <row r="41" spans="1:12" ht="12.75">
      <c r="A41" s="2" t="s">
        <v>108</v>
      </c>
      <c r="B41" s="2" t="s">
        <v>74</v>
      </c>
      <c r="C41" s="2" t="s">
        <v>49</v>
      </c>
      <c r="D41" s="14">
        <v>0.33</v>
      </c>
      <c r="E41" s="14">
        <v>0.8</v>
      </c>
      <c r="F41" s="41">
        <v>4080</v>
      </c>
      <c r="G41" s="114">
        <v>4050</v>
      </c>
      <c r="H41" s="41">
        <v>4000</v>
      </c>
      <c r="I41" s="150">
        <v>2551.71</v>
      </c>
      <c r="J41" s="155">
        <f t="shared" si="1"/>
        <v>1.3284544515147005</v>
      </c>
      <c r="K41" s="154">
        <v>3355</v>
      </c>
      <c r="L41" s="161">
        <f>K41-H41</f>
        <v>-645</v>
      </c>
    </row>
    <row r="42" spans="1:12" ht="12.75">
      <c r="A42" s="2" t="s">
        <v>76</v>
      </c>
      <c r="B42" s="14" t="s">
        <v>78</v>
      </c>
      <c r="C42" s="2" t="s">
        <v>49</v>
      </c>
      <c r="D42" s="14">
        <v>0.1</v>
      </c>
      <c r="E42" s="14">
        <v>0.25</v>
      </c>
      <c r="F42" s="41">
        <f>G42+30</f>
        <v>1530</v>
      </c>
      <c r="G42" s="114">
        <f>H42+50</f>
        <v>1500</v>
      </c>
      <c r="H42" s="41">
        <v>1450</v>
      </c>
      <c r="I42" s="150">
        <v>1020</v>
      </c>
      <c r="J42" s="155">
        <f t="shared" si="1"/>
        <v>1.2047191758059157</v>
      </c>
      <c r="K42" s="154">
        <v>1549</v>
      </c>
      <c r="L42" s="161">
        <f>K42-H42</f>
        <v>99</v>
      </c>
    </row>
    <row r="43" spans="1:12" ht="12.75">
      <c r="A43" s="2" t="s">
        <v>76</v>
      </c>
      <c r="B43" s="14" t="s">
        <v>77</v>
      </c>
      <c r="C43" s="2" t="s">
        <v>49</v>
      </c>
      <c r="D43" s="14">
        <v>0.27</v>
      </c>
      <c r="E43" s="14">
        <v>0.45</v>
      </c>
      <c r="F43" s="41">
        <v>4280</v>
      </c>
      <c r="G43" s="114">
        <v>4250</v>
      </c>
      <c r="H43" s="41">
        <v>4200</v>
      </c>
      <c r="I43" s="155">
        <v>2653</v>
      </c>
      <c r="J43" s="155">
        <f t="shared" si="1"/>
        <v>1.3416215732748982</v>
      </c>
      <c r="K43" s="154">
        <v>3400.25</v>
      </c>
      <c r="L43" s="161">
        <f>K43-H43</f>
        <v>-799.75</v>
      </c>
    </row>
    <row r="44" spans="1:12" ht="19.5" customHeight="1">
      <c r="A44" s="356" t="s">
        <v>120</v>
      </c>
      <c r="B44" s="357"/>
      <c r="C44" s="63"/>
      <c r="D44" s="63"/>
      <c r="E44" s="63"/>
      <c r="F44" s="63"/>
      <c r="G44" s="78"/>
      <c r="H44" s="25"/>
      <c r="I44" s="150"/>
      <c r="J44" s="150"/>
      <c r="K44" s="150"/>
      <c r="L44" s="161"/>
    </row>
    <row r="45" spans="1:12" ht="15" customHeight="1">
      <c r="A45" s="2" t="s">
        <v>79</v>
      </c>
      <c r="B45" s="14" t="s">
        <v>225</v>
      </c>
      <c r="C45" s="2" t="s">
        <v>49</v>
      </c>
      <c r="D45" s="14" t="s">
        <v>113</v>
      </c>
      <c r="E45" s="14" t="s">
        <v>114</v>
      </c>
      <c r="F45" s="41">
        <f>G45+20</f>
        <v>194.97770278413884</v>
      </c>
      <c r="G45" s="114">
        <f>H45+30</f>
        <v>174.97770278413884</v>
      </c>
      <c r="H45" s="41">
        <v>144.97770278413884</v>
      </c>
      <c r="I45" s="150">
        <v>97.66</v>
      </c>
      <c r="J45" s="155">
        <f t="shared" si="1"/>
        <v>1.2580632806323813</v>
      </c>
      <c r="K45" s="154">
        <v>142.33333333333334</v>
      </c>
      <c r="L45" s="161">
        <v>-12.666666666666657</v>
      </c>
    </row>
    <row r="46" spans="1:12" ht="14.25" customHeight="1">
      <c r="A46" s="2" t="s">
        <v>79</v>
      </c>
      <c r="B46" s="14" t="s">
        <v>226</v>
      </c>
      <c r="C46" s="2" t="s">
        <v>49</v>
      </c>
      <c r="D46" s="14" t="s">
        <v>115</v>
      </c>
      <c r="E46" s="14" t="s">
        <v>118</v>
      </c>
      <c r="F46" s="41">
        <f>G46+20</f>
        <v>300</v>
      </c>
      <c r="G46" s="114">
        <f>H46+30</f>
        <v>280</v>
      </c>
      <c r="H46" s="41">
        <v>250</v>
      </c>
      <c r="I46" s="150">
        <v>163.22</v>
      </c>
      <c r="J46" s="155">
        <f t="shared" si="1"/>
        <v>1.2980296947657213</v>
      </c>
      <c r="K46" s="154">
        <v>163.66666666666666</v>
      </c>
      <c r="L46" s="161">
        <v>-131.33333333333334</v>
      </c>
    </row>
    <row r="47" spans="1:12" ht="15" customHeight="1">
      <c r="A47" s="2" t="s">
        <v>79</v>
      </c>
      <c r="B47" s="14" t="s">
        <v>92</v>
      </c>
      <c r="C47" s="2" t="s">
        <v>49</v>
      </c>
      <c r="D47" s="14">
        <v>0.017</v>
      </c>
      <c r="E47" s="14" t="s">
        <v>117</v>
      </c>
      <c r="F47" s="41">
        <f>G47+20</f>
        <v>400.97979</v>
      </c>
      <c r="G47" s="114">
        <f>H47+30</f>
        <v>380.97979</v>
      </c>
      <c r="H47" s="41">
        <v>350.97979</v>
      </c>
      <c r="I47" s="150">
        <v>209.16</v>
      </c>
      <c r="J47" s="155">
        <f t="shared" si="1"/>
        <v>1.4220716198125836</v>
      </c>
      <c r="K47" s="154">
        <v>269.6666666666667</v>
      </c>
      <c r="L47" s="161">
        <v>-85.33333333333331</v>
      </c>
    </row>
    <row r="48" spans="1:12" ht="15" customHeight="1">
      <c r="A48" s="2" t="s">
        <v>79</v>
      </c>
      <c r="B48" s="14" t="s">
        <v>81</v>
      </c>
      <c r="C48" s="2" t="s">
        <v>49</v>
      </c>
      <c r="D48" s="14">
        <v>0.022</v>
      </c>
      <c r="E48" s="14" t="s">
        <v>116</v>
      </c>
      <c r="F48" s="41"/>
      <c r="G48" s="114"/>
      <c r="H48" s="41"/>
      <c r="I48" s="150">
        <v>349.57</v>
      </c>
      <c r="J48" s="155">
        <f t="shared" si="1"/>
        <v>0</v>
      </c>
      <c r="K48" s="154">
        <v>335.3333333333333</v>
      </c>
      <c r="L48" s="161">
        <v>-194.73846666666662</v>
      </c>
    </row>
    <row r="49" spans="1:12" ht="15" customHeight="1">
      <c r="A49" s="17" t="s">
        <v>79</v>
      </c>
      <c r="B49" s="18" t="s">
        <v>80</v>
      </c>
      <c r="C49" s="17" t="s">
        <v>49</v>
      </c>
      <c r="D49" s="18">
        <v>0.022</v>
      </c>
      <c r="E49" s="18" t="s">
        <v>116</v>
      </c>
      <c r="F49" s="65" t="s">
        <v>235</v>
      </c>
      <c r="G49" s="139"/>
      <c r="H49" s="219"/>
      <c r="I49" s="150"/>
      <c r="J49" s="155"/>
      <c r="K49" s="150"/>
      <c r="L49" s="161"/>
    </row>
    <row r="50" spans="1:12" ht="15" customHeight="1">
      <c r="A50" s="2" t="s">
        <v>79</v>
      </c>
      <c r="B50" s="14" t="s">
        <v>298</v>
      </c>
      <c r="C50" s="2" t="s">
        <v>49</v>
      </c>
      <c r="D50" s="14">
        <v>0.026</v>
      </c>
      <c r="E50" s="14">
        <v>0.07</v>
      </c>
      <c r="F50" s="41"/>
      <c r="G50" s="114"/>
      <c r="H50" s="41"/>
      <c r="I50" s="150">
        <v>299.17</v>
      </c>
      <c r="J50" s="155">
        <f t="shared" si="1"/>
        <v>0</v>
      </c>
      <c r="K50" s="154">
        <v>356</v>
      </c>
      <c r="L50" s="161">
        <v>-108.61839999999995</v>
      </c>
    </row>
    <row r="51" spans="1:12" ht="15" customHeight="1">
      <c r="A51" s="2" t="s">
        <v>79</v>
      </c>
      <c r="B51" s="14" t="s">
        <v>82</v>
      </c>
      <c r="C51" s="2" t="s">
        <v>49</v>
      </c>
      <c r="D51" s="14">
        <v>0.033</v>
      </c>
      <c r="E51" s="14">
        <v>0.08</v>
      </c>
      <c r="F51" s="41">
        <f>G51+20</f>
        <v>570</v>
      </c>
      <c r="G51" s="114">
        <f>H51+30</f>
        <v>550</v>
      </c>
      <c r="H51" s="41">
        <v>520</v>
      </c>
      <c r="I51" s="150">
        <v>324.94</v>
      </c>
      <c r="J51" s="155">
        <f t="shared" si="1"/>
        <v>1.3561825755576258</v>
      </c>
      <c r="K51" s="154">
        <v>447.5</v>
      </c>
      <c r="L51" s="161">
        <v>-50.59720000000004</v>
      </c>
    </row>
    <row r="52" spans="1:12" ht="15" customHeight="1">
      <c r="A52" s="2" t="s">
        <v>79</v>
      </c>
      <c r="B52" s="14" t="s">
        <v>83</v>
      </c>
      <c r="C52" s="2" t="s">
        <v>49</v>
      </c>
      <c r="D52" s="14">
        <v>0.037</v>
      </c>
      <c r="E52" s="14">
        <v>0.09</v>
      </c>
      <c r="F52" s="65" t="s">
        <v>235</v>
      </c>
      <c r="G52" s="139"/>
      <c r="H52" s="139"/>
      <c r="I52" s="150"/>
      <c r="J52" s="150"/>
      <c r="K52" s="150">
        <v>555</v>
      </c>
      <c r="L52" s="161"/>
    </row>
    <row r="53" spans="1:12" ht="15" customHeight="1">
      <c r="A53" s="2" t="s">
        <v>79</v>
      </c>
      <c r="B53" s="14" t="s">
        <v>84</v>
      </c>
      <c r="C53" s="2" t="s">
        <v>49</v>
      </c>
      <c r="D53" s="14">
        <v>0.041</v>
      </c>
      <c r="E53" s="14" t="s">
        <v>119</v>
      </c>
      <c r="F53" s="65" t="s">
        <v>235</v>
      </c>
      <c r="G53" s="139"/>
      <c r="H53" s="139"/>
      <c r="I53" s="150"/>
      <c r="J53" s="150"/>
      <c r="K53" s="150">
        <v>638</v>
      </c>
      <c r="L53" s="161"/>
    </row>
    <row r="54" spans="1:12" ht="15" customHeight="1">
      <c r="A54" s="2" t="s">
        <v>79</v>
      </c>
      <c r="B54" s="14" t="s">
        <v>85</v>
      </c>
      <c r="C54" s="2" t="s">
        <v>49</v>
      </c>
      <c r="D54" s="14">
        <v>0.034</v>
      </c>
      <c r="E54" s="14">
        <v>0.09</v>
      </c>
      <c r="F54" s="65" t="s">
        <v>235</v>
      </c>
      <c r="G54" s="139"/>
      <c r="H54" s="139"/>
      <c r="I54" s="150"/>
      <c r="J54" s="150"/>
      <c r="K54" s="150">
        <v>478.308</v>
      </c>
      <c r="L54" s="161"/>
    </row>
    <row r="55" spans="1:12" ht="15" customHeight="1">
      <c r="A55" s="2" t="s">
        <v>79</v>
      </c>
      <c r="B55" s="14" t="s">
        <v>86</v>
      </c>
      <c r="C55" s="2" t="s">
        <v>49</v>
      </c>
      <c r="D55" s="14">
        <v>0.041</v>
      </c>
      <c r="E55" s="14">
        <v>0.1</v>
      </c>
      <c r="F55" s="65" t="s">
        <v>235</v>
      </c>
      <c r="G55" s="139"/>
      <c r="H55" s="139"/>
      <c r="I55" s="150"/>
      <c r="J55" s="150"/>
      <c r="K55" s="150">
        <v>618.816</v>
      </c>
      <c r="L55" s="161"/>
    </row>
    <row r="56" spans="1:12" ht="15" customHeight="1">
      <c r="A56" s="2" t="s">
        <v>79</v>
      </c>
      <c r="B56" s="14" t="s">
        <v>87</v>
      </c>
      <c r="C56" s="2" t="s">
        <v>49</v>
      </c>
      <c r="D56" s="14" t="s">
        <v>121</v>
      </c>
      <c r="E56" s="14" t="s">
        <v>122</v>
      </c>
      <c r="F56" s="65" t="s">
        <v>235</v>
      </c>
      <c r="G56" s="139"/>
      <c r="H56" s="139"/>
      <c r="I56" s="150"/>
      <c r="J56" s="150"/>
      <c r="K56" s="150">
        <v>669.408</v>
      </c>
      <c r="L56" s="161"/>
    </row>
    <row r="57" spans="1:12" ht="15" customHeight="1">
      <c r="A57" s="2" t="s">
        <v>79</v>
      </c>
      <c r="B57" s="14" t="s">
        <v>88</v>
      </c>
      <c r="C57" s="2" t="s">
        <v>49</v>
      </c>
      <c r="D57" s="14">
        <v>0.048</v>
      </c>
      <c r="E57" s="14">
        <v>0.12</v>
      </c>
      <c r="F57" s="65" t="s">
        <v>235</v>
      </c>
      <c r="G57" s="139"/>
      <c r="H57" s="139"/>
      <c r="I57" s="150"/>
      <c r="J57" s="150"/>
      <c r="K57" s="150">
        <v>701.51</v>
      </c>
      <c r="L57" s="161"/>
    </row>
    <row r="58" spans="1:12" ht="15" customHeight="1">
      <c r="A58" s="2" t="s">
        <v>79</v>
      </c>
      <c r="B58" s="14" t="s">
        <v>89</v>
      </c>
      <c r="C58" s="2" t="s">
        <v>49</v>
      </c>
      <c r="D58" s="14">
        <v>0.055</v>
      </c>
      <c r="E58" s="14">
        <v>0.14</v>
      </c>
      <c r="F58" s="65" t="s">
        <v>235</v>
      </c>
      <c r="G58" s="139"/>
      <c r="H58" s="139"/>
      <c r="I58" s="150"/>
      <c r="J58" s="150"/>
      <c r="K58" s="150">
        <v>805.6666666666666</v>
      </c>
      <c r="L58" s="161"/>
    </row>
    <row r="59" spans="1:12" ht="15" customHeight="1">
      <c r="A59" s="2" t="s">
        <v>79</v>
      </c>
      <c r="B59" s="14" t="s">
        <v>90</v>
      </c>
      <c r="C59" s="2" t="s">
        <v>49</v>
      </c>
      <c r="D59" s="14">
        <v>0.065</v>
      </c>
      <c r="E59" s="14">
        <v>0.16</v>
      </c>
      <c r="F59" s="65" t="s">
        <v>235</v>
      </c>
      <c r="G59" s="139"/>
      <c r="H59" s="139"/>
      <c r="I59" s="150"/>
      <c r="J59" s="150"/>
      <c r="K59" s="150">
        <v>895</v>
      </c>
      <c r="L59" s="161"/>
    </row>
    <row r="60" spans="1:12" ht="15" customHeight="1">
      <c r="A60" s="2" t="s">
        <v>79</v>
      </c>
      <c r="B60" s="14" t="s">
        <v>91</v>
      </c>
      <c r="C60" s="2" t="s">
        <v>49</v>
      </c>
      <c r="D60" s="14">
        <v>0.072</v>
      </c>
      <c r="E60" s="14">
        <v>0.18</v>
      </c>
      <c r="F60" s="65" t="s">
        <v>235</v>
      </c>
      <c r="G60" s="139"/>
      <c r="H60" s="139"/>
      <c r="I60" s="150"/>
      <c r="J60" s="150"/>
      <c r="K60" s="150">
        <v>955.6666666666666</v>
      </c>
      <c r="L60" s="161"/>
    </row>
    <row r="61" spans="1:12" ht="19.5" customHeight="1">
      <c r="A61" s="62" t="s">
        <v>93</v>
      </c>
      <c r="B61" s="63"/>
      <c r="C61" s="63"/>
      <c r="D61" s="63"/>
      <c r="E61" s="63"/>
      <c r="F61" s="63"/>
      <c r="G61" s="78"/>
      <c r="H61" s="78"/>
      <c r="I61" s="150"/>
      <c r="J61" s="150"/>
      <c r="K61" s="150"/>
      <c r="L61" s="161"/>
    </row>
    <row r="62" spans="1:17" ht="24" customHeight="1">
      <c r="A62" s="24" t="s">
        <v>134</v>
      </c>
      <c r="B62" s="14" t="s">
        <v>59</v>
      </c>
      <c r="C62" s="2" t="s">
        <v>49</v>
      </c>
      <c r="D62" s="14"/>
      <c r="E62" s="14"/>
      <c r="F62" s="43">
        <v>40</v>
      </c>
      <c r="G62" s="43">
        <v>39</v>
      </c>
      <c r="H62" s="41">
        <v>38</v>
      </c>
      <c r="I62" s="155">
        <f>25.8/(0.29*0.22)</f>
        <v>404.3887147335424</v>
      </c>
      <c r="J62" s="155">
        <f>(H62/1.18)/I62</f>
        <v>0.0796347391932729</v>
      </c>
      <c r="K62" s="154"/>
      <c r="L62" s="161"/>
      <c r="O62" s="161"/>
      <c r="P62" s="161"/>
      <c r="Q62" s="161"/>
    </row>
    <row r="63" spans="1:17" ht="25.5" customHeight="1">
      <c r="A63" s="24" t="s">
        <v>135</v>
      </c>
      <c r="B63" s="14" t="s">
        <v>60</v>
      </c>
      <c r="C63" s="2" t="s">
        <v>49</v>
      </c>
      <c r="D63" s="14"/>
      <c r="E63" s="14"/>
      <c r="F63" s="43">
        <v>39.62</v>
      </c>
      <c r="G63" s="43">
        <v>36.84</v>
      </c>
      <c r="H63" s="41">
        <v>35</v>
      </c>
      <c r="I63" s="155">
        <f>23.82/0.09</f>
        <v>264.6666666666667</v>
      </c>
      <c r="J63" s="155">
        <f>(H63/1.18)/I63</f>
        <v>0.11206933356102976</v>
      </c>
      <c r="K63" s="154"/>
      <c r="L63" s="161"/>
      <c r="O63" s="161"/>
      <c r="P63" s="161"/>
      <c r="Q63" s="161"/>
    </row>
    <row r="64" spans="1:12" ht="25.5" customHeight="1">
      <c r="A64" s="24" t="s">
        <v>157</v>
      </c>
      <c r="B64" s="14" t="s">
        <v>60</v>
      </c>
      <c r="C64" s="2" t="s">
        <v>136</v>
      </c>
      <c r="D64" s="14"/>
      <c r="E64" s="14"/>
      <c r="F64" s="43" t="s">
        <v>235</v>
      </c>
      <c r="G64" s="43"/>
      <c r="H64" s="43"/>
      <c r="I64" s="155"/>
      <c r="J64" s="155"/>
      <c r="K64" s="154"/>
      <c r="L64" s="161"/>
    </row>
    <row r="65" spans="1:12" ht="15" customHeight="1">
      <c r="A65" s="23" t="s">
        <v>129</v>
      </c>
      <c r="B65" s="14" t="s">
        <v>158</v>
      </c>
      <c r="C65" s="2" t="s">
        <v>49</v>
      </c>
      <c r="D65" s="14"/>
      <c r="E65" s="14"/>
      <c r="F65" s="43">
        <v>185</v>
      </c>
      <c r="G65" s="101">
        <v>170</v>
      </c>
      <c r="H65" s="101">
        <v>157</v>
      </c>
      <c r="I65" s="155">
        <v>98.52</v>
      </c>
      <c r="J65" s="155">
        <f aca="true" t="shared" si="2" ref="J65:J70">(H65/1.18)/I65</f>
        <v>1.3504958126027926</v>
      </c>
      <c r="K65" s="154"/>
      <c r="L65" s="161"/>
    </row>
    <row r="66" spans="1:12" ht="15" customHeight="1">
      <c r="A66" s="23" t="s">
        <v>130</v>
      </c>
      <c r="B66" s="14" t="s">
        <v>154</v>
      </c>
      <c r="C66" s="2" t="s">
        <v>49</v>
      </c>
      <c r="D66" s="14"/>
      <c r="E66" s="14"/>
      <c r="F66" s="43">
        <v>480</v>
      </c>
      <c r="G66" s="43">
        <v>450</v>
      </c>
      <c r="H66" s="101">
        <v>440</v>
      </c>
      <c r="I66" s="155">
        <v>287.13</v>
      </c>
      <c r="J66" s="155">
        <f t="shared" si="2"/>
        <v>1.2986499353331362</v>
      </c>
      <c r="K66" s="154" t="s">
        <v>333</v>
      </c>
      <c r="L66" s="161" t="s">
        <v>332</v>
      </c>
    </row>
    <row r="67" spans="1:12" ht="15" customHeight="1">
      <c r="A67" s="23" t="s">
        <v>247</v>
      </c>
      <c r="B67" s="14"/>
      <c r="C67" s="2" t="s">
        <v>49</v>
      </c>
      <c r="D67" s="14"/>
      <c r="E67" s="14"/>
      <c r="F67" s="43"/>
      <c r="G67" s="43"/>
      <c r="H67" s="98">
        <v>550</v>
      </c>
      <c r="I67" s="155">
        <v>150.51</v>
      </c>
      <c r="J67" s="155">
        <f t="shared" si="2"/>
        <v>3.0968154602036693</v>
      </c>
      <c r="K67" s="154">
        <v>616.6666666666666</v>
      </c>
      <c r="L67" s="161">
        <v>-50.59720000000004</v>
      </c>
    </row>
    <row r="68" spans="1:12" ht="15" customHeight="1">
      <c r="A68" s="23" t="s">
        <v>248</v>
      </c>
      <c r="B68" s="14"/>
      <c r="C68" s="2" t="s">
        <v>49</v>
      </c>
      <c r="D68" s="14"/>
      <c r="E68" s="14"/>
      <c r="F68" s="43"/>
      <c r="G68" s="43"/>
      <c r="H68" s="98">
        <v>550</v>
      </c>
      <c r="I68" s="155">
        <v>137.99</v>
      </c>
      <c r="J68" s="155">
        <f t="shared" si="2"/>
        <v>3.3777932815077487</v>
      </c>
      <c r="K68" s="154">
        <v>616.6666666666666</v>
      </c>
      <c r="L68" s="161">
        <v>-50.59720000000004</v>
      </c>
    </row>
    <row r="69" spans="1:12" ht="15" customHeight="1">
      <c r="A69" s="23" t="s">
        <v>94</v>
      </c>
      <c r="B69" s="14"/>
      <c r="C69" s="2" t="s">
        <v>49</v>
      </c>
      <c r="D69" s="14"/>
      <c r="E69" s="14"/>
      <c r="F69" s="103">
        <v>4100</v>
      </c>
      <c r="G69" s="103">
        <v>3950</v>
      </c>
      <c r="H69" s="103">
        <v>3800</v>
      </c>
      <c r="I69" s="155">
        <v>2472.38</v>
      </c>
      <c r="J69" s="155">
        <f t="shared" si="2"/>
        <v>1.3025258993564288</v>
      </c>
      <c r="K69" s="154"/>
      <c r="L69" s="161"/>
    </row>
    <row r="70" spans="1:12" ht="15" customHeight="1">
      <c r="A70" s="23" t="s">
        <v>137</v>
      </c>
      <c r="B70" s="14"/>
      <c r="C70" s="2" t="s">
        <v>49</v>
      </c>
      <c r="D70" s="14"/>
      <c r="E70" s="14"/>
      <c r="F70" s="103">
        <v>2400</v>
      </c>
      <c r="G70" s="103">
        <v>2300</v>
      </c>
      <c r="H70" s="103">
        <v>2200</v>
      </c>
      <c r="I70" s="155">
        <v>1460.13</v>
      </c>
      <c r="J70" s="155">
        <f t="shared" si="2"/>
        <v>1.276877250423604</v>
      </c>
      <c r="K70" s="154"/>
      <c r="L70" s="161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s="145" customFormat="1" ht="11.25" customHeight="1">
      <c r="A72" s="36" t="s">
        <v>28</v>
      </c>
      <c r="B72" s="153"/>
      <c r="C72" s="153"/>
      <c r="D72" s="153"/>
      <c r="E72" s="153"/>
      <c r="F72" s="104"/>
      <c r="G72" s="104"/>
      <c r="H72" s="104"/>
    </row>
    <row r="73" spans="1:8" s="145" customFormat="1" ht="12.75">
      <c r="A73" s="28" t="s">
        <v>369</v>
      </c>
      <c r="B73" s="148"/>
      <c r="C73" s="148"/>
      <c r="D73" s="148"/>
      <c r="E73" s="148"/>
      <c r="F73" s="55"/>
      <c r="G73" s="55"/>
      <c r="H73" s="55"/>
    </row>
    <row r="74" spans="1:8" s="145" customFormat="1" ht="12.75">
      <c r="A74" s="28" t="s">
        <v>238</v>
      </c>
      <c r="B74" s="148"/>
      <c r="C74" s="148"/>
      <c r="D74" s="148"/>
      <c r="E74" s="148"/>
      <c r="F74" s="55"/>
      <c r="G74" s="55"/>
      <c r="H74" s="55"/>
    </row>
    <row r="75" spans="1:8" s="145" customFormat="1" ht="12.75">
      <c r="A75" s="28" t="s">
        <v>323</v>
      </c>
      <c r="B75" s="148"/>
      <c r="C75" s="148"/>
      <c r="D75" s="148"/>
      <c r="E75" s="148"/>
      <c r="F75" s="55"/>
      <c r="G75" s="55"/>
      <c r="H75" s="55"/>
    </row>
    <row r="76" spans="1:8" s="145" customFormat="1" ht="12.75">
      <c r="A76" s="28" t="s">
        <v>324</v>
      </c>
      <c r="B76" s="148"/>
      <c r="C76" s="148"/>
      <c r="D76" s="148"/>
      <c r="E76" s="148"/>
      <c r="F76" s="55"/>
      <c r="G76" s="55"/>
      <c r="H76" s="55"/>
    </row>
    <row r="77" spans="1:8" s="145" customFormat="1" ht="12.75">
      <c r="A77" s="28" t="s">
        <v>237</v>
      </c>
      <c r="B77" s="148"/>
      <c r="C77" s="148"/>
      <c r="D77" s="148"/>
      <c r="E77" s="148"/>
      <c r="F77" s="55"/>
      <c r="G77" s="55"/>
      <c r="H77" s="55"/>
    </row>
    <row r="78" spans="1:8" s="145" customFormat="1" ht="12.75">
      <c r="A78" s="28" t="s">
        <v>239</v>
      </c>
      <c r="B78" s="148"/>
      <c r="C78" s="148"/>
      <c r="D78" s="148"/>
      <c r="E78" s="148"/>
      <c r="F78" s="55"/>
      <c r="G78" s="55"/>
      <c r="H78" s="55"/>
    </row>
    <row r="79" spans="1:8" s="145" customFormat="1" ht="12.75">
      <c r="A79" s="28" t="s">
        <v>325</v>
      </c>
      <c r="B79" s="148"/>
      <c r="C79" s="148"/>
      <c r="D79" s="148"/>
      <c r="E79" s="148"/>
      <c r="F79" s="55"/>
      <c r="G79" s="55"/>
      <c r="H79" s="55"/>
    </row>
    <row r="80" spans="1:8" s="145" customFormat="1" ht="12.75">
      <c r="A80" s="28" t="s">
        <v>151</v>
      </c>
      <c r="F80" s="95"/>
      <c r="G80" s="95"/>
      <c r="H80" s="95"/>
    </row>
    <row r="81" spans="1:8" s="145" customFormat="1" ht="12.75">
      <c r="A81" s="28" t="s">
        <v>150</v>
      </c>
      <c r="F81" s="95"/>
      <c r="G81" s="95"/>
      <c r="H81" s="95"/>
    </row>
    <row r="82" spans="1:8" s="145" customFormat="1" ht="12.75">
      <c r="A82" s="28" t="s">
        <v>48</v>
      </c>
      <c r="F82" s="95"/>
      <c r="G82" s="95"/>
      <c r="H82" s="95"/>
    </row>
    <row r="83" spans="1:8" s="145" customFormat="1" ht="12.75">
      <c r="A83" s="28" t="s">
        <v>142</v>
      </c>
      <c r="F83" s="95"/>
      <c r="G83" s="95"/>
      <c r="H83" s="95"/>
    </row>
    <row r="84" spans="1:8" s="145" customFormat="1" ht="12.75">
      <c r="A84" s="28" t="s">
        <v>240</v>
      </c>
      <c r="F84" s="95"/>
      <c r="G84" s="95"/>
      <c r="H84" s="95"/>
    </row>
    <row r="85" spans="1:8" s="145" customFormat="1" ht="12.75">
      <c r="A85" s="28"/>
      <c r="F85" s="95"/>
      <c r="G85" s="95"/>
      <c r="H85" s="95"/>
    </row>
  </sheetData>
  <sheetProtection/>
  <mergeCells count="5">
    <mergeCell ref="A16:D16"/>
    <mergeCell ref="A44:B44"/>
    <mergeCell ref="A37:B37"/>
    <mergeCell ref="A20:B20"/>
    <mergeCell ref="A17:B17"/>
  </mergeCells>
  <hyperlinks>
    <hyperlink ref="B13" r:id="rId1" display="mayak-ural@mail.ru"/>
  </hyperlinks>
  <printOptions/>
  <pageMargins left="0.11811023622047245" right="0.11811023622047245" top="0.35433070866141736" bottom="0.22" header="0.31496062992125984" footer="0.17"/>
  <pageSetup fitToHeight="1" fitToWidth="1" horizontalDpi="600" verticalDpi="600" orientation="portrait" paperSize="9" scale="6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4">
      <selection activeCell="A16" sqref="A16:G16"/>
    </sheetView>
  </sheetViews>
  <sheetFormatPr defaultColWidth="9.140625" defaultRowHeight="12.75"/>
  <cols>
    <col min="1" max="1" width="46.00390625" style="1" customWidth="1"/>
    <col min="2" max="2" width="13.00390625" style="1" customWidth="1"/>
    <col min="3" max="3" width="13.421875" style="1" customWidth="1"/>
    <col min="4" max="4" width="9.7109375" style="1" customWidth="1"/>
    <col min="5" max="5" width="15.28125" style="1" hidden="1" customWidth="1"/>
    <col min="6" max="6" width="14.7109375" style="1" hidden="1" customWidth="1"/>
    <col min="7" max="7" width="15.57421875" style="1" customWidth="1"/>
    <col min="8" max="8" width="10.00390625" style="1" bestFit="1" customWidth="1"/>
    <col min="9" max="16384" width="9.140625" style="1" customWidth="1"/>
  </cols>
  <sheetData>
    <row r="1" ht="12.75"/>
    <row r="2" ht="12.75"/>
    <row r="3" spans="1:3" ht="15.75">
      <c r="A3" s="45"/>
      <c r="B3" s="3"/>
      <c r="C3" s="46" t="s">
        <v>18</v>
      </c>
    </row>
    <row r="4" spans="1:3" ht="15">
      <c r="A4" s="6" t="s">
        <v>33</v>
      </c>
      <c r="B4" s="3"/>
      <c r="C4" s="1" t="s">
        <v>19</v>
      </c>
    </row>
    <row r="5" spans="1:2" ht="12.75">
      <c r="A5" s="6" t="s">
        <v>23</v>
      </c>
      <c r="B5" s="10"/>
    </row>
    <row r="6" spans="1:3" ht="12.75">
      <c r="A6" s="6" t="s">
        <v>22</v>
      </c>
      <c r="B6" s="11"/>
      <c r="C6" s="1" t="s">
        <v>47</v>
      </c>
    </row>
    <row r="7" spans="1:7" ht="12.75">
      <c r="A7" s="6" t="s">
        <v>27</v>
      </c>
      <c r="B7" s="11"/>
      <c r="C7" s="9"/>
      <c r="D7" s="9"/>
      <c r="E7" s="9"/>
      <c r="F7" s="9"/>
      <c r="G7" s="9"/>
    </row>
    <row r="8" spans="1:7" ht="12.75">
      <c r="A8" s="6" t="s">
        <v>26</v>
      </c>
      <c r="B8" s="11"/>
      <c r="C8" s="9"/>
      <c r="D8" s="9"/>
      <c r="E8" s="9"/>
      <c r="F8" s="9"/>
      <c r="G8" s="9"/>
    </row>
    <row r="9" spans="1:7" ht="12.75">
      <c r="A9" s="6" t="s">
        <v>25</v>
      </c>
      <c r="B9" s="11"/>
      <c r="C9" s="9"/>
      <c r="D9" s="9"/>
      <c r="E9" s="9"/>
      <c r="F9" s="9"/>
      <c r="G9" s="9"/>
    </row>
    <row r="10" spans="1:7" ht="12.75">
      <c r="A10" s="6" t="s">
        <v>21</v>
      </c>
      <c r="B10" s="11"/>
      <c r="C10" s="9"/>
      <c r="D10" s="9"/>
      <c r="E10" s="9"/>
      <c r="F10" s="9"/>
      <c r="G10" s="9"/>
    </row>
    <row r="12" spans="1:6" ht="12.75" customHeight="1">
      <c r="A12" s="12" t="s">
        <v>24</v>
      </c>
      <c r="B12" s="322" t="s">
        <v>362</v>
      </c>
      <c r="C12" s="322"/>
      <c r="D12" s="322"/>
      <c r="E12" s="94"/>
      <c r="F12" s="47"/>
    </row>
    <row r="13" spans="1:6" ht="12.75" customHeight="1">
      <c r="A13" s="12" t="s">
        <v>215</v>
      </c>
      <c r="B13" s="96" t="s">
        <v>352</v>
      </c>
      <c r="C13" s="29"/>
      <c r="D13" s="29"/>
      <c r="E13" s="29"/>
      <c r="F13" s="47"/>
    </row>
    <row r="14" spans="1:5" ht="15">
      <c r="A14" s="12" t="s">
        <v>216</v>
      </c>
      <c r="B14" s="96" t="s">
        <v>352</v>
      </c>
      <c r="C14" s="29"/>
      <c r="D14" s="29"/>
      <c r="E14" s="29"/>
    </row>
    <row r="15" spans="1:7" ht="15.75">
      <c r="A15" s="4" t="s">
        <v>373</v>
      </c>
      <c r="G15" s="4"/>
    </row>
    <row r="16" spans="1:7" ht="15.75">
      <c r="A16" s="361" t="s">
        <v>375</v>
      </c>
      <c r="B16" s="361"/>
      <c r="C16" s="361"/>
      <c r="D16" s="361"/>
      <c r="E16" s="361"/>
      <c r="F16" s="361"/>
      <c r="G16" s="361"/>
    </row>
    <row r="17" spans="1:7" ht="15.75">
      <c r="A17" s="361" t="s">
        <v>176</v>
      </c>
      <c r="B17" s="361"/>
      <c r="C17" s="361"/>
      <c r="D17" s="361"/>
      <c r="E17" s="361"/>
      <c r="F17" s="361"/>
      <c r="G17" s="361"/>
    </row>
    <row r="18" spans="1:7" ht="15" customHeight="1">
      <c r="A18" s="5"/>
      <c r="G18" s="3"/>
    </row>
    <row r="19" spans="1:7" ht="49.5" customHeight="1">
      <c r="A19" s="48" t="s">
        <v>38</v>
      </c>
      <c r="B19" s="48" t="s">
        <v>39</v>
      </c>
      <c r="C19" s="48" t="s">
        <v>177</v>
      </c>
      <c r="D19" s="48" t="s">
        <v>35</v>
      </c>
      <c r="E19" s="48" t="s">
        <v>20</v>
      </c>
      <c r="F19" s="48" t="s">
        <v>178</v>
      </c>
      <c r="G19" s="48" t="s">
        <v>179</v>
      </c>
    </row>
    <row r="20" spans="1:7" ht="21.75" customHeight="1">
      <c r="A20" s="324" t="s">
        <v>176</v>
      </c>
      <c r="B20" s="325"/>
      <c r="C20" s="325"/>
      <c r="D20" s="325"/>
      <c r="E20" s="325"/>
      <c r="F20" s="325"/>
      <c r="G20" s="326"/>
    </row>
    <row r="21" spans="1:8" ht="22.5" customHeight="1">
      <c r="A21" s="49" t="s">
        <v>180</v>
      </c>
      <c r="B21" s="50" t="s">
        <v>181</v>
      </c>
      <c r="C21" s="50">
        <v>0.86</v>
      </c>
      <c r="D21" s="50" t="s">
        <v>182</v>
      </c>
      <c r="E21" s="50"/>
      <c r="F21" s="50"/>
      <c r="G21" s="51">
        <v>22</v>
      </c>
      <c r="H21" s="19"/>
    </row>
    <row r="22" spans="1:8" ht="19.5" customHeight="1">
      <c r="A22" s="49" t="s">
        <v>180</v>
      </c>
      <c r="B22" s="50" t="s">
        <v>181</v>
      </c>
      <c r="C22" s="50">
        <v>0.86</v>
      </c>
      <c r="D22" s="50" t="s">
        <v>183</v>
      </c>
      <c r="E22" s="50"/>
      <c r="F22" s="50"/>
      <c r="G22" s="51">
        <v>25581.4</v>
      </c>
      <c r="H22" s="19"/>
    </row>
    <row r="23" spans="1:8" ht="19.5" customHeight="1">
      <c r="A23" s="358" t="s">
        <v>193</v>
      </c>
      <c r="B23" s="359"/>
      <c r="C23" s="359"/>
      <c r="D23" s="359"/>
      <c r="E23" s="359"/>
      <c r="F23" s="359"/>
      <c r="G23" s="360"/>
      <c r="H23" s="19"/>
    </row>
    <row r="24" spans="1:8" ht="19.5" customHeight="1">
      <c r="A24" s="54" t="s">
        <v>198</v>
      </c>
      <c r="B24" s="48"/>
      <c r="C24" s="48"/>
      <c r="D24" s="50" t="s">
        <v>182</v>
      </c>
      <c r="E24" s="48"/>
      <c r="F24" s="48"/>
      <c r="G24" s="53">
        <v>6</v>
      </c>
      <c r="H24" s="19"/>
    </row>
    <row r="25" spans="1:8" ht="30" customHeight="1">
      <c r="A25" s="49" t="s">
        <v>197</v>
      </c>
      <c r="B25" s="48"/>
      <c r="C25" s="48"/>
      <c r="D25" s="50" t="s">
        <v>195</v>
      </c>
      <c r="E25" s="48"/>
      <c r="F25" s="48"/>
      <c r="G25" s="53">
        <v>1000</v>
      </c>
      <c r="H25" s="19"/>
    </row>
    <row r="26" spans="1:8" ht="30.75" customHeight="1">
      <c r="A26" s="49" t="s">
        <v>196</v>
      </c>
      <c r="B26" s="50"/>
      <c r="C26" s="50"/>
      <c r="D26" s="50" t="s">
        <v>194</v>
      </c>
      <c r="E26" s="50"/>
      <c r="F26" s="50"/>
      <c r="G26" s="51">
        <v>350</v>
      </c>
      <c r="H26" s="19"/>
    </row>
    <row r="27" spans="1:7" ht="19.5" customHeight="1">
      <c r="A27" s="324" t="s">
        <v>184</v>
      </c>
      <c r="B27" s="325"/>
      <c r="C27" s="325"/>
      <c r="D27" s="325"/>
      <c r="E27" s="325"/>
      <c r="F27" s="325"/>
      <c r="G27" s="326"/>
    </row>
    <row r="28" ht="19.5" customHeight="1"/>
    <row r="29" spans="1:7" ht="19.5" customHeight="1">
      <c r="A29" s="52" t="s">
        <v>185</v>
      </c>
      <c r="B29" s="48"/>
      <c r="C29" s="48"/>
      <c r="D29" s="50" t="s">
        <v>183</v>
      </c>
      <c r="E29" s="48"/>
      <c r="F29" s="48"/>
      <c r="G29" s="53">
        <v>10000</v>
      </c>
    </row>
    <row r="30" spans="1:7" ht="30" customHeight="1">
      <c r="A30" s="49" t="s">
        <v>186</v>
      </c>
      <c r="B30" s="48"/>
      <c r="C30" s="48"/>
      <c r="D30" s="50" t="s">
        <v>183</v>
      </c>
      <c r="E30" s="48"/>
      <c r="F30" s="48"/>
      <c r="G30" s="53">
        <v>5000</v>
      </c>
    </row>
    <row r="31" spans="1:7" ht="19.5" customHeight="1">
      <c r="A31" s="52" t="s">
        <v>187</v>
      </c>
      <c r="B31" s="50"/>
      <c r="C31" s="50"/>
      <c r="D31" s="50" t="s">
        <v>49</v>
      </c>
      <c r="E31" s="50"/>
      <c r="F31" s="50"/>
      <c r="G31" s="53">
        <v>5500</v>
      </c>
    </row>
    <row r="32" spans="1:7" ht="19.5" customHeight="1">
      <c r="A32" s="52" t="s">
        <v>188</v>
      </c>
      <c r="B32" s="50"/>
      <c r="C32" s="50"/>
      <c r="D32" s="50" t="s">
        <v>49</v>
      </c>
      <c r="E32" s="50"/>
      <c r="F32" s="50"/>
      <c r="G32" s="53">
        <v>4000</v>
      </c>
    </row>
    <row r="33" spans="1:7" ht="19.5" customHeight="1">
      <c r="A33" s="52" t="s">
        <v>189</v>
      </c>
      <c r="B33" s="48"/>
      <c r="C33" s="48"/>
      <c r="D33" s="50" t="s">
        <v>49</v>
      </c>
      <c r="E33" s="48"/>
      <c r="F33" s="48"/>
      <c r="G33" s="53">
        <v>300</v>
      </c>
    </row>
    <row r="34" spans="1:7" ht="13.5" customHeight="1">
      <c r="A34" s="7"/>
      <c r="B34" s="7"/>
      <c r="C34" s="7"/>
      <c r="D34" s="7"/>
      <c r="E34" s="7"/>
      <c r="F34" s="7"/>
      <c r="G34" s="8"/>
    </row>
    <row r="35" ht="12.75">
      <c r="A35" s="6" t="s">
        <v>28</v>
      </c>
    </row>
    <row r="36" ht="12.75">
      <c r="A36" s="6" t="s">
        <v>190</v>
      </c>
    </row>
    <row r="37" ht="12.75">
      <c r="A37" s="6" t="s">
        <v>128</v>
      </c>
    </row>
    <row r="38" ht="12.75">
      <c r="A38" s="6" t="s">
        <v>241</v>
      </c>
    </row>
  </sheetData>
  <sheetProtection/>
  <mergeCells count="6">
    <mergeCell ref="B12:D12"/>
    <mergeCell ref="A27:G27"/>
    <mergeCell ref="A23:G23"/>
    <mergeCell ref="A16:G16"/>
    <mergeCell ref="A17:G17"/>
    <mergeCell ref="A20:G20"/>
  </mergeCells>
  <hyperlinks>
    <hyperlink ref="B13" r:id="rId1" display="mayak-ural@mail.ru"/>
    <hyperlink ref="B14" r:id="rId2" display="mayak-ural@mail.ru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</dc:creator>
  <cp:keywords/>
  <dc:description/>
  <cp:lastModifiedBy>-</cp:lastModifiedBy>
  <cp:lastPrinted>2017-09-18T03:23:22Z</cp:lastPrinted>
  <dcterms:created xsi:type="dcterms:W3CDTF">2014-10-29T08:32:28Z</dcterms:created>
  <dcterms:modified xsi:type="dcterms:W3CDTF">2018-02-01T05:37:58Z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